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5180" windowHeight="11640" activeTab="0"/>
  </bookViews>
  <sheets>
    <sheet name="別紙１（１）バリフリ【本則基準】" sheetId="1" r:id="rId1"/>
  </sheets>
  <definedNames>
    <definedName name="_xlnm.Print_Area" localSheetId="0">'別紙１（１）バリフリ【本則基準】'!$B$2:$AC$258</definedName>
    <definedName name="_xlnm.Print_Titles" localSheetId="0">'別紙１（１）バリフリ【本則基準】'!$9:$9</definedName>
  </definedNames>
  <calcPr fullCalcOnLoad="1"/>
</workbook>
</file>

<file path=xl/sharedStrings.xml><?xml version="1.0" encoding="utf-8"?>
<sst xmlns="http://schemas.openxmlformats.org/spreadsheetml/2006/main" count="1470" uniqueCount="427">
  <si>
    <t>傾斜路</t>
  </si>
  <si>
    <t>設けた段の有効幅員</t>
  </si>
  <si>
    <t>段</t>
  </si>
  <si>
    <t>② 蹴込みが30mm以下であること。</t>
  </si>
  <si>
    <t>本
書
類
の
作
成
者</t>
  </si>
  <si>
    <t>氏　名</t>
  </si>
  <si>
    <t>㊞</t>
  </si>
  <si>
    <t>資　格</t>
  </si>
  <si>
    <t>建築士免許の種類</t>
  </si>
  <si>
    <t>登録番号</t>
  </si>
  <si>
    <t>建築士資格の種類と登録番号を明記してください</t>
  </si>
  <si>
    <t>所　属
事務所</t>
  </si>
  <si>
    <t>建築士事務所の名称</t>
  </si>
  <si>
    <t>建築士事務所の名称と所在地、電話番号等を明記してください</t>
  </si>
  <si>
    <t>住所</t>
  </si>
  <si>
    <t>電話</t>
  </si>
  <si>
    <t>１  住宅の専用部分に係る基準</t>
  </si>
  <si>
    <t>①  玄関の出入口の段差で、くつずりと玄関外側の高低差を20㎜以下とし、かつ、くつずりと玄関土間の高低差を５㎜以下としたもの</t>
  </si>
  <si>
    <t>②  玄関の上がりかまちの段差</t>
  </si>
  <si>
    <t>③  勝手口その他屋外に面する開口部（玄関を除く。以下「勝手口等」という。）の出入口及び上がりかまちの段差</t>
  </si>
  <si>
    <t>④  居室の部分の床のうち次に掲げる基準に適合するものとその他の部分の床の300㎜以上450㎜以下の段差</t>
  </si>
  <si>
    <t>⑤  浴室の出入口の段差で、20㎜以下の単純段差（立ち上がりの部分が一の段差をいう。以下同じ。）としたもの又は浴室内外の高低差を120㎜以下、またぎ高さを180㎜以下とし、かつ、手すりを設置したもの</t>
  </si>
  <si>
    <t>⑥  バルコニーの出入口の段差。ただし、接地階を有しない住戸にあっては、次に掲げるもの並びにバルコニーと踏み段（奥行きが300㎜以上で幅が600㎜以上であり、当該踏み段とバルコニーの端との距離が1,200㎜以上であり、かつ、１段であるものに限る。以下同じ。）との段差及び踏み段とかまちとの段差で180㎜以下の単純段差としたものに限る。</t>
  </si>
  <si>
    <t>ａ  180㎜（踏み段を設ける場合にあっては、360㎜）以下の単純段差としたもの</t>
  </si>
  <si>
    <t>ｂ  250㎜以下の単純段差とし、かつ、手すりを設置できるようにしたもの</t>
  </si>
  <si>
    <t>ｃ  屋内側及び屋外側の高さが180㎜以下のまたぎ段差（踏み段を設ける場合にあっては、屋内側の高さが180㎜以下で屋外側の高さが360㎜以下のまたぎ段差）とし、かつ、手すりを設置できるようにしたもの</t>
  </si>
  <si>
    <t>ロ  日常生活空間外の床が、段差のない構造であること。ただし、次に掲げるものにあっては、この限りでない。</t>
  </si>
  <si>
    <t>①  玄関の出入口の段差</t>
  </si>
  <si>
    <t>③  勝手口等の出入口及び上がりかまちの段差</t>
  </si>
  <si>
    <t>④  バルコニーの出入口の段差</t>
  </si>
  <si>
    <t>⑤  浴室の出入口の段差</t>
  </si>
  <si>
    <t>⑥  室内又は室の部分の床とその他の部分の床の90㎜以上の段差</t>
  </si>
  <si>
    <t>イ  日常生活空間内の通路の有効な幅員が780㎜（柱等の箇所にあっては750㎜）以上であること。</t>
  </si>
  <si>
    <t>ロ  日常生活空間内の出入口（バルコニーの出入口及び勝手口等の出入口を除く。）の幅員（玄関及び浴室の出入口については、開き戸にあっては建具の厚み、引き戸にあっては引き残しを勘案した通行上有効な幅員とし、玄関及び浴室以外の出入口については、軽微な改造により確保できる部分の長さを含む。）が750㎜（浴室の出入口にあっては600㎜）以上であること。</t>
  </si>
  <si>
    <t>イ  手すりが、次の表の（い）項に掲げる空間ごとに、（ろ）項に掲げる基準に適合していること。ただし、便所、浴室、玄関及び脱衣室にあっては、日常生活空間内に存するものに限る。</t>
  </si>
  <si>
    <t>階段</t>
  </si>
  <si>
    <t>少なくとも片側（勾配が45度を超える場合にあっては両側）に、かつ、踏面の先端からの高さが700㎜から900㎜の位置に設けられていること。ただし、ホームエレベーターが設けられている場合にあっては、この限りでない。</t>
  </si>
  <si>
    <t>便所</t>
  </si>
  <si>
    <t>立ち座りのためのものが設けられていること。</t>
  </si>
  <si>
    <t>浴室</t>
  </si>
  <si>
    <t>浴槽出入りのためのものが設けられていること。</t>
  </si>
  <si>
    <t>ロ  転落防止のための手すりが、次の表の（い）項に掲げる空間ごとに、（ろ）項に掲げる基準に適合していること。ただし、外部の地面、床等からの高さが１ｍ以下の範囲又は開閉できない窓その他転落のおそれのないものについては、この限りでない。</t>
  </si>
  <si>
    <t>②  腰壁等の高さが650㎜未満の場合にあっては、腰壁等から800㎜以上の高さに達するように設けられていること。</t>
  </si>
  <si>
    <t>ハ  転落防止のための手すりの手すり子で床面（階段にあっては踏面の先端）及び腰壁等又は窓台等（腰壁等又は窓台等の高さが650㎜未満の場合に限る。）からの高さが800㎜以内の部分に存するものの相互の間隔が、内法寸法で110㎜以下であること。</t>
  </si>
  <si>
    <t>住戸から建物出入口、共用施設、他住戸その他の日常的に利用する空間に至る少なくとも一の経路上に存する共用廊下が、次に掲げる基準に適合していること。</t>
  </si>
  <si>
    <t>イ  共用廊下の床が、段差のない構造であること。</t>
  </si>
  <si>
    <t>ロ  共用廊下の床に高低差が生じる場合にあっては、次に掲げる基準に適合していること。</t>
  </si>
  <si>
    <t>①  勾配が1/12以下（高低差が80㎜以下の場合にあっては1/8以下）の傾斜路が設けられているか、又は、当該傾斜路及び段が併設されていること。</t>
  </si>
  <si>
    <t>① 踏面が240mm以上であり、かつ、けあげの寸法の２倍と踏面の寸法の和が550mm以上650mm以下であること。</t>
  </si>
  <si>
    <t>④ 手すりが、少なくとも片側に、かつ、踏面の先端からの高さが700㎜から900㎜の位置に設けられていること。</t>
  </si>
  <si>
    <t>ハ  手すりが共用廊下（次の①及び②に掲げる部分を除く。）の少なくとも片側に、かつ、床面からの高さが700㎜から900㎜の位置に設けられていること。</t>
  </si>
  <si>
    <t>①  住戸その他の室の出入口、交差する動線がある部分その他やむを得ず手すりを設けることのできない部分</t>
  </si>
  <si>
    <t>②  エントランスホールその他手すりに沿って通行することが動線を著しく延長させる部分</t>
  </si>
  <si>
    <t>ニ  直接外部に開放されている共用廊下（１階に存するものを除く。）にあっては、次に掲げる基準に適合していること。</t>
  </si>
  <si>
    <t>①  転落防止のための手すりが、腰壁等の高さが650㎜以上1,100㎜未満の場合にあっては床面から1,100㎜以上の高さに、腰壁等の高さが650㎜未満の場合にあっては腰壁等から1,100㎜以上の高さに設けられていること。</t>
  </si>
  <si>
    <t>次に掲げる基準に適合していること。</t>
  </si>
  <si>
    <t>ロ  直接外部に開放されている主たる共用の階段にあっては、次に掲げる基準に適合していること。ただし、高さ１ｍ以下の階段の部分については、この限りでない。</t>
  </si>
  <si>
    <t>①  転落防止のための手すりが、腰壁等の高さが650㎜以上1,100㎜未満の場合にあっては踏面の先端から1,100㎜以上の高さに、腰壁等の高さが650㎜未満の場合にあっては腰壁等から1,100㎜以上の高さに設けられていること。</t>
  </si>
  <si>
    <t>②  転落防止のための手すりの手すり子で踏面の先端及び腰壁等（腰壁等の高さが650㎜未満の場合に限る。）からの高さが800㎜以内の部分に存するものの相互の間隔が、内法寸法で110㎜以下であること。</t>
  </si>
  <si>
    <t>①  エレベーターの出入口の有効な幅員が800㎜以上であること。</t>
  </si>
  <si>
    <t>②  エレベーターホールに一辺を1,500㎜とする正方形の空間を確保できるものであること。</t>
  </si>
  <si>
    <t>ロ  建物出入口からエレベーターホールまでの経路上の床が、段差のない構造であること。</t>
  </si>
  <si>
    <t>ハ  建物出入口とエレベーターホールに高低差が生じる場合にあっては、次に掲げる基準に適合していること。</t>
  </si>
  <si>
    <t>①  勾配が1/12以下の傾斜路及び段が併設されており、かつ、それぞれの有効な幅員が900㎜以上であるか、又は、高低差が80㎜以下で勾配が1/8以下の傾斜路若しくは勾配が1/15以下の傾斜路が設けられており、かつ、その有効な幅員が1,200㎜以上であること。</t>
  </si>
  <si>
    <t>１．申請事業の内容</t>
  </si>
  <si>
    <t>◎無し</t>
  </si>
  <si>
    <t>●適合</t>
  </si>
  <si>
    <t>◆未達</t>
  </si>
  <si>
    <t>▼矛盾</t>
  </si>
  <si>
    <t>■なし</t>
  </si>
  <si>
    <t>□</t>
  </si>
  <si>
    <t>新築</t>
  </si>
  <si>
    <t>□</t>
  </si>
  <si>
    <t>改修</t>
  </si>
  <si>
    <t>２．バリアフリー基準への対応状況</t>
  </si>
  <si>
    <t>　□のある欄は、該当するものを
■に置き換えてください　　</t>
  </si>
  <si>
    <t>添付資料の
対応箇所等</t>
  </si>
  <si>
    <t>　住宅の規模、構造及び設備に関する基準</t>
  </si>
  <si>
    <t>対応の状況</t>
  </si>
  <si>
    <t>計画数値・対処の状況
補足説明等</t>
  </si>
  <si>
    <t>資料番号・
該当ページ</t>
  </si>
  <si>
    <t>対応状況</t>
  </si>
  <si>
    <t>補足説明</t>
  </si>
  <si>
    <r>
      <t xml:space="preserve">(１)
段　差
</t>
    </r>
    <r>
      <rPr>
        <sz val="9"/>
        <rFont val="ＭＳ Ｐゴシック"/>
        <family val="3"/>
      </rPr>
      <t>※専用住戸
　　内部</t>
    </r>
    <r>
      <rPr>
        <sz val="10"/>
        <rFont val="ＭＳ Ｐゴシック"/>
        <family val="3"/>
      </rPr>
      <t xml:space="preserve">
</t>
    </r>
  </si>
  <si>
    <t>イ  日常生活空間（高齢者の利用を想定する一の主たる玄関、便所、浴室、脱衣室、洗面所、寝室（以下「特定寝室」という。）、食事室及び特定寝室の存する階（接地階（地上階のうち最も低い位置に存する階をいう。）を除く。）にあるバルコニー、特定寝室の存する階にあるすべての居室並びにこれらを結ぶ一の主たる経路をいう。以下同じ。）内の床が、段差のない構造（５㎜以下の段差が生じるものを含む。以下同じ。）であること。
ただし、次に掲げるものにあっては、この限りでない。</t>
  </si>
  <si>
    <t>□</t>
  </si>
  <si>
    <t>①～⑥を除く日常生活空間の床に、
5mm高を超える段差が生じない</t>
  </si>
  <si>
    <t>２欄用</t>
  </si>
  <si>
    <t>■□</t>
  </si>
  <si>
    <t>□■</t>
  </si>
  <si>
    <t>□□</t>
  </si>
  <si>
    <t>以外</t>
  </si>
  <si>
    <t>■未答</t>
  </si>
  <si>
    <t>基準範囲内で適合　　→</t>
  </si>
  <si>
    <t>□</t>
  </si>
  <si>
    <t>①～⑥該当なし</t>
  </si>
  <si>
    <t>４欄用</t>
  </si>
  <si>
    <t>□■□□</t>
  </si>
  <si>
    <t>■□□□</t>
  </si>
  <si>
    <t>□□■□</t>
  </si>
  <si>
    <t>□□□■</t>
  </si>
  <si>
    <t>□□□□</t>
  </si>
  <si>
    <t>□</t>
  </si>
  <si>
    <t>基準範囲を超え非適合 →</t>
  </si>
  <si>
    <t>①～⑥該当あるが下記のとおり適合</t>
  </si>
  <si>
    <t>◎無段</t>
  </si>
  <si>
    <t>□</t>
  </si>
  <si>
    <t>①～⑥該当あり下記のとおり非適合</t>
  </si>
  <si>
    <t>□</t>
  </si>
  <si>
    <t>該当部位なし</t>
  </si>
  <si>
    <t>※複数ある場合は最も厳しい状況を記入</t>
  </si>
  <si>
    <t>３欄用</t>
  </si>
  <si>
    <t>■□□</t>
  </si>
  <si>
    <t>□■□</t>
  </si>
  <si>
    <t>□□■</t>
  </si>
  <si>
    <t>□□□</t>
  </si>
  <si>
    <t>□</t>
  </si>
  <si>
    <t>段差あるが左欄許容範囲内　→</t>
  </si>
  <si>
    <t>くつずりと玄関外側の高低差</t>
  </si>
  <si>
    <t>mm</t>
  </si>
  <si>
    <t>段差があり左欄範囲を超える　→</t>
  </si>
  <si>
    <t>くつずりと玄関土間の高低差</t>
  </si>
  <si>
    <t>□</t>
  </si>
  <si>
    <t>□</t>
  </si>
  <si>
    <t>該当部位あり</t>
  </si>
  <si>
    <t>□</t>
  </si>
  <si>
    <t>ａ 介助用車いすの移動の妨げとならない位置に存すること。</t>
  </si>
  <si>
    <t>　段差部位の面積</t>
  </si>
  <si>
    <t>m2</t>
  </si>
  <si>
    <t>ｂ 面積が３㎡以上９㎡（当該居室の面積が18㎡以下の場合にあっては、当該面積の1/2）未満であること。</t>
  </si>
  <si>
    <t>該当あり　左欄ａ～e許容範囲内　→</t>
  </si>
  <si>
    <t>（居室全体の面積</t>
  </si>
  <si>
    <t>m2）</t>
  </si>
  <si>
    <t>ｃ 当該部分の面積の合計が、当該居室の面積の1/2未満であること。</t>
  </si>
  <si>
    <t>□</t>
  </si>
  <si>
    <t>該当あり　左欄ａ～e範囲を超える　→</t>
  </si>
  <si>
    <t>　段差部位長辺の長さ</t>
  </si>
  <si>
    <t>mm</t>
  </si>
  <si>
    <t>ｄ 長辺（工事を伴わない撤去等により確保できる部分の長さを含む。）が1,500㎜以上であること。</t>
  </si>
  <si>
    <t>　段差部位がその他より</t>
  </si>
  <si>
    <t>高い</t>
  </si>
  <si>
    <t>□</t>
  </si>
  <si>
    <t>低い</t>
  </si>
  <si>
    <t>ｅ その他の部分の床より高い位置にあること｡</t>
  </si>
  <si>
    <t>□</t>
  </si>
  <si>
    <t>単純段差</t>
  </si>
  <si>
    <t>段差の高さ</t>
  </si>
  <si>
    <t>mm</t>
  </si>
  <si>
    <t>□</t>
  </si>
  <si>
    <t>手すり設置の場合</t>
  </si>
  <si>
    <t>浴室内外の高低差</t>
  </si>
  <si>
    <t>mm</t>
  </si>
  <si>
    <t>□</t>
  </si>
  <si>
    <t>またぎ高さ</t>
  </si>
  <si>
    <t>mm</t>
  </si>
  <si>
    <t>段差の種類</t>
  </si>
  <si>
    <t>□</t>
  </si>
  <si>
    <t>またぎ段差</t>
  </si>
  <si>
    <t>種類：</t>
  </si>
  <si>
    <t>手すり設置</t>
  </si>
  <si>
    <t>□</t>
  </si>
  <si>
    <t>設置済み</t>
  </si>
  <si>
    <t>設置可能</t>
  </si>
  <si>
    <t>なし</t>
  </si>
  <si>
    <t>手すり：</t>
  </si>
  <si>
    <t>段差なし</t>
  </si>
  <si>
    <t>踏み段有無</t>
  </si>
  <si>
    <t>1段</t>
  </si>
  <si>
    <t>2段以上</t>
  </si>
  <si>
    <t>踏み段：</t>
  </si>
  <si>
    <t>段差あるが左欄ａ～c許容範囲内　→</t>
  </si>
  <si>
    <t>踏み段寸法</t>
  </si>
  <si>
    <t>奥行き</t>
  </si>
  <si>
    <t>mm</t>
  </si>
  <si>
    <t>幅</t>
  </si>
  <si>
    <t>mm</t>
  </si>
  <si>
    <t>段差があり左欄ａ～c範囲を超える →</t>
  </si>
  <si>
    <t>かまちとバルコニーとの段差</t>
  </si>
  <si>
    <t>mm</t>
  </si>
  <si>
    <t>踏み段とかまちとの段差</t>
  </si>
  <si>
    <t>バルコニーと踏み段との段差</t>
  </si>
  <si>
    <t>踏み段とバルコニー端との距離</t>
  </si>
  <si>
    <t>①～⑥を除く日常生活空間外の床に段差なし</t>
  </si>
  <si>
    <t>①～⑥該当あるが許容範囲内</t>
  </si>
  <si>
    <t>□</t>
  </si>
  <si>
    <t>①～⑥該当あり許容範囲を超え非適合</t>
  </si>
  <si>
    <r>
      <t xml:space="preserve">(２)
通路及び出入口の幅員
</t>
    </r>
    <r>
      <rPr>
        <sz val="9"/>
        <rFont val="ＭＳ ゴシック"/>
        <family val="3"/>
      </rPr>
      <t>※専用住戸
　内部</t>
    </r>
    <r>
      <rPr>
        <sz val="10"/>
        <rFont val="ＭＳ ゴシック"/>
        <family val="3"/>
      </rPr>
      <t xml:space="preserve">
</t>
    </r>
  </si>
  <si>
    <t>□</t>
  </si>
  <si>
    <t>該当部位あり　左欄許容範囲内　→</t>
  </si>
  <si>
    <t>通路の有効幅員</t>
  </si>
  <si>
    <t>該当部位あり　左欄範囲を超える　→</t>
  </si>
  <si>
    <t>柱等の箇所の有効幅員</t>
  </si>
  <si>
    <t>mm</t>
  </si>
  <si>
    <t>左欄をみたして適合　→</t>
  </si>
  <si>
    <t>出入口の有効幅員</t>
  </si>
  <si>
    <t>mm</t>
  </si>
  <si>
    <t>左欄をみたさず非適合　→</t>
  </si>
  <si>
    <t>浴室出入口の有効幅員</t>
  </si>
  <si>
    <t>mm</t>
  </si>
  <si>
    <r>
      <t xml:space="preserve">(３)
階　段
</t>
    </r>
    <r>
      <rPr>
        <sz val="9"/>
        <rFont val="ＭＳ Ｐゴシック"/>
        <family val="3"/>
      </rPr>
      <t xml:space="preserve">
※専用住戸
　内部</t>
    </r>
  </si>
  <si>
    <t>住戸内の階段の各部の寸法が次の各式に適合していること。ただし、ホームエレベーターが設置されている場合にあっては、この限りではない</t>
  </si>
  <si>
    <t>□</t>
  </si>
  <si>
    <t>住戸内に階段はなく該当しない</t>
  </si>
  <si>
    <t>階段あるがホームエレベータも設置</t>
  </si>
  <si>
    <t>勾配</t>
  </si>
  <si>
    <t>／</t>
  </si>
  <si>
    <t>Ｅ適合</t>
  </si>
  <si>
    <t>イ　勾配が22/21以下であり、けあげの寸法の２倍と踏面の寸法の和が550㎜以上650㎜以下であり、かつ、踏面の寸法が195㎜以上であること。</t>
  </si>
  <si>
    <t>□</t>
  </si>
  <si>
    <t>階段があり左欄をみたして適合　→</t>
  </si>
  <si>
    <t>けあげの寸法</t>
  </si>
  <si>
    <t xml:space="preserve">22/21=1.048 </t>
  </si>
  <si>
    <t>ロ　蹴込みが30㎜以下であること。</t>
  </si>
  <si>
    <t>階段あるが左欄をみたさず非適合　→</t>
  </si>
  <si>
    <t>踏面の寸法</t>
  </si>
  <si>
    <t>踏面：</t>
  </si>
  <si>
    <t>ハ　イに掲げる各部の寸法は、回り階段の部分においては、踏面の狭い方の端から300mmの位置における寸法とすること。ただし、次のいずれかに該当する部分にあっては、イの規定のうち各部の寸法に関するものは適用しないものとする。</t>
  </si>
  <si>
    <t>※(けあげ)x2+(踏面)＝</t>
  </si>
  <si>
    <t>mm</t>
  </si>
  <si>
    <t>蹴上踏面：</t>
  </si>
  <si>
    <t>蹴込みの寸法</t>
  </si>
  <si>
    <t>踏込み：</t>
  </si>
  <si>
    <t>①　90度屈曲部分が下階の床から上３段以内で構成され、かつ、その踏面の狭い方の形状がすべて30度以上となる回り階段の部分</t>
  </si>
  <si>
    <t>回り階段ではない</t>
  </si>
  <si>
    <t>回り階段：</t>
  </si>
  <si>
    <t>5欄用</t>
  </si>
  <si>
    <t>■□□□□</t>
  </si>
  <si>
    <t>□■□□□</t>
  </si>
  <si>
    <t>□□■□□</t>
  </si>
  <si>
    <t>□□□■□</t>
  </si>
  <si>
    <t>□□□□□</t>
  </si>
  <si>
    <t>以下に該当しない回り階段</t>
  </si>
  <si>
    <t>◆寸法</t>
  </si>
  <si>
    <t>①階段</t>
  </si>
  <si>
    <t>②階段</t>
  </si>
  <si>
    <t>③階段</t>
  </si>
  <si>
    <t>②　90度屈曲部分が踊場から上３段以内で構成され、かつ、その踏面の狭い方の形状がすべて30度以上となる回り階段の部分</t>
  </si>
  <si>
    <t>屈曲部が左欄①に該当する回り階段</t>
  </si>
  <si>
    <t>□</t>
  </si>
  <si>
    <t>屈曲部が左欄②に該当する回り階段</t>
  </si>
  <si>
    <t>③　180度屈曲部分が４段で構成され、かつ、その踏面の狭い方の形状が下から60度、30度、30度及び60度の順となる回り階段の部分</t>
  </si>
  <si>
    <t>屈曲部が左欄③に該当する回り階段</t>
  </si>
  <si>
    <r>
      <t xml:space="preserve">(４)
手すり
</t>
    </r>
    <r>
      <rPr>
        <sz val="9"/>
        <rFont val="ＭＳ Ｐゴシック"/>
        <family val="3"/>
      </rPr>
      <t xml:space="preserve">
※専用住戸
　内部</t>
    </r>
  </si>
  <si>
    <t>全空間で適合または該当しない</t>
  </si>
  <si>
    <t>部分的に非適合あり</t>
  </si>
  <si>
    <t>適合がない</t>
  </si>
  <si>
    <t>(い)</t>
  </si>
  <si>
    <t>(ろ)</t>
  </si>
  <si>
    <t>空間</t>
  </si>
  <si>
    <t>手すりの設置の基準</t>
  </si>
  <si>
    <t>勾配</t>
  </si>
  <si>
    <t>１／</t>
  </si>
  <si>
    <t>勾配角度：</t>
  </si>
  <si>
    <t xml:space="preserve">
手すりの設置
</t>
  </si>
  <si>
    <t>片側</t>
  </si>
  <si>
    <t>両側</t>
  </si>
  <si>
    <t>手すりの踏面からの高さ</t>
  </si>
  <si>
    <t>mm</t>
  </si>
  <si>
    <t>高さ：</t>
  </si>
  <si>
    <t>設置済みで適合</t>
  </si>
  <si>
    <t>左欄をみたさず非適合</t>
  </si>
  <si>
    <t>住戸内に浴室はなく該当しない</t>
  </si>
  <si>
    <t>玄関</t>
  </si>
  <si>
    <t>上がりかまち部の昇降や靴の着脱のためのものが設置できるようになっていること。</t>
  </si>
  <si>
    <t>昇降を要する段差がなく、靴の履き替えも必要としないため該当しない</t>
  </si>
  <si>
    <t>●適済</t>
  </si>
  <si>
    <t>下地処理があり適合</t>
  </si>
  <si>
    <t>□</t>
  </si>
  <si>
    <t>脱衣所</t>
  </si>
  <si>
    <t>衣服の着脱のためのものが設置できるようになっていること。</t>
  </si>
  <si>
    <t>□</t>
  </si>
  <si>
    <t>住戸内に脱衣室はなく該当しない</t>
  </si>
  <si>
    <t>住戸内にバルコニー・開放廊下・階段なし</t>
  </si>
  <si>
    <t>■</t>
  </si>
  <si>
    <t>存在するが外部からの高さ１ｍ以下</t>
  </si>
  <si>
    <t>存在するが非開閉窓など転落のおそれなし</t>
  </si>
  <si>
    <t>(い)</t>
  </si>
  <si>
    <t>(ろ)</t>
  </si>
  <si>
    <t>バルコニー</t>
  </si>
  <si>
    <t>①腰壁その他足がかりとなるおそれのある部分（以下「腰壁等」という。）の高さが650mm以上1,100mm未満の場合にあっては、床面から1,100mm以上の高さに達するように設けられていること。</t>
  </si>
  <si>
    <t>腰壁等の高さ</t>
  </si>
  <si>
    <t>mm</t>
  </si>
  <si>
    <t>腰壁等：</t>
  </si>
  <si>
    <t>② 腰壁の高さが300mm以上650mm未満の場合にあっては、腰壁等から800mm以上の高さに達するように設けられていること。</t>
  </si>
  <si>
    <t>該当部位あり　左欄をみたさない →</t>
  </si>
  <si>
    <t>手すりの腰壁等からの高さ</t>
  </si>
  <si>
    <t>腰壁から：</t>
  </si>
  <si>
    <t>手すりの床面からの高さ</t>
  </si>
  <si>
    <t>床面から：</t>
  </si>
  <si>
    <t>③ 腰壁等の高さが300mm未満の場合にあっては、床面から1,100mm以上の高さに達するように設けられていること。</t>
  </si>
  <si>
    <t>欄相互：</t>
  </si>
  <si>
    <t>２階以
上の窓</t>
  </si>
  <si>
    <t>①窓台その他足がかりとなるおそれのある部分（以下「窓台等」という。）の高さが650mm以上800mm未満の場合にあっては、床面から800mm（３階以上の窓にあっては1,100mm）以上の高さに達するように設けられていること。</t>
  </si>
  <si>
    <t>窓台等の高さ</t>
  </si>
  <si>
    <t>窓台等：</t>
  </si>
  <si>
    <t>②窓台等の高さが300mm以上650mm未満の場合にあっては、窓台等から800mm以上の高さに達するように設けられていること。</t>
  </si>
  <si>
    <t>手すりの窓台等からの高さ</t>
  </si>
  <si>
    <t>窓台から：</t>
  </si>
  <si>
    <t>2F：手すりの床面からの高さ</t>
  </si>
  <si>
    <t>（2F）床から：</t>
  </si>
  <si>
    <t>③窓台等の高さが300mm未満の場合にあっては、床面から1,100mm以上の高さに達するように設けられていること。</t>
  </si>
  <si>
    <t>3F以上：手すりの床面からの高さ</t>
  </si>
  <si>
    <r>
      <t xml:space="preserve">(４)
手すり
</t>
    </r>
    <r>
      <rPr>
        <sz val="9"/>
        <rFont val="ＭＳ Ｐゴシック"/>
        <family val="3"/>
      </rPr>
      <t xml:space="preserve">
※専用住戸
　内部</t>
    </r>
  </si>
  <si>
    <r>
      <t>廊下及び階段</t>
    </r>
    <r>
      <rPr>
        <sz val="8"/>
        <rFont val="ＭＳ Ｐゴシック"/>
        <family val="3"/>
      </rPr>
      <t>（開放されている側に限る）</t>
    </r>
  </si>
  <si>
    <t>①  腰壁等の高さが650㎜以上800㎜未満の場合にあっては、床面（階段にあっては踏面の先端）から800㎜以上の高さに達するように設けられていること。</t>
  </si>
  <si>
    <t>擁壁：</t>
  </si>
  <si>
    <t>擁壁から：</t>
  </si>
  <si>
    <t>□</t>
  </si>
  <si>
    <t>該当する手すり子の間隔</t>
  </si>
  <si>
    <t>手すり子：</t>
  </si>
  <si>
    <t>（５）
部屋の配置</t>
  </si>
  <si>
    <r>
      <t>日常生活空間のうち、便所が特定寝室の存する階にあること。　　　</t>
    </r>
    <r>
      <rPr>
        <sz val="9"/>
        <rFont val="ＭＳ Ｐゴシック"/>
        <family val="3"/>
      </rPr>
      <t>※専用住戸内部</t>
    </r>
  </si>
  <si>
    <t>住戸内に階の区別はなく該当しない</t>
  </si>
  <si>
    <t>階の別あるが同一階</t>
  </si>
  <si>
    <t>同一階になく非適合</t>
  </si>
  <si>
    <r>
      <t xml:space="preserve">（６）
便所及び寝室
</t>
    </r>
    <r>
      <rPr>
        <sz val="9"/>
        <rFont val="ＭＳ Ｐゴシック"/>
        <family val="3"/>
      </rPr>
      <t xml:space="preserve">
※専用住戸
　内部</t>
    </r>
  </si>
  <si>
    <t>イ　日常生活空間の便所が次のいずれかに掲げる基準に適合し、かつ、当該便所の便器が腰掛け式であること。</t>
  </si>
  <si>
    <t>適合</t>
  </si>
  <si>
    <t>非適合</t>
  </si>
  <si>
    <t>腰掛け式便器を使用</t>
  </si>
  <si>
    <t>①　長辺（軽微な改造により確保できる部分の長さを含む。）が内法寸法で1,300㎜以上であること。</t>
  </si>
  <si>
    <t>※以下、複数ある場合は最も厳しい状況を記入</t>
  </si>
  <si>
    <t>長辺の内法寸法</t>
  </si>
  <si>
    <t>mm</t>
  </si>
  <si>
    <t>長辺：</t>
  </si>
  <si>
    <t>②　便器の前方又は側方について、便器と壁の距離（ドアの開放により確保できる部分又は軽微な改造により確保できる部分の長さを含む。）が500㎜以上であること。</t>
  </si>
  <si>
    <t>便器と壁の距離　</t>
  </si>
  <si>
    <t>mm</t>
  </si>
  <si>
    <t>離隔：</t>
  </si>
  <si>
    <t>ロ　特定寝室の面積が内法寸法で9㎡以上であること。</t>
  </si>
  <si>
    <t>□</t>
  </si>
  <si>
    <t>寝室の面積（内法寸法）</t>
  </si>
  <si>
    <t>m2</t>
  </si>
  <si>
    <t>２  住宅の共用部分に係る基準</t>
  </si>
  <si>
    <t>(１) 
共用廊下</t>
  </si>
  <si>
    <t>該当する共用廊下なし（長屋形式等）</t>
  </si>
  <si>
    <t>該当しない</t>
  </si>
  <si>
    <t>5mmを超える段差なく適合</t>
  </si>
  <si>
    <t>5mmを超える段差があり非適合</t>
  </si>
  <si>
    <t>共用廊下がない</t>
  </si>
  <si>
    <t>□</t>
  </si>
  <si>
    <t>高低差あるが基準対応して適合</t>
  </si>
  <si>
    <t>□</t>
  </si>
  <si>
    <t>共用廊下に高低差がない</t>
  </si>
  <si>
    <t>高低差あり基準未対応で非適合</t>
  </si>
  <si>
    <t>生じた高低差</t>
  </si>
  <si>
    <t>mm</t>
  </si>
  <si>
    <t>□</t>
  </si>
  <si>
    <t>傾斜路のみで対応</t>
  </si>
  <si>
    <t>傾斜路と段の併設で対応（②に記述）</t>
  </si>
  <si>
    <t>実勾配</t>
  </si>
  <si>
    <t>設けた傾斜路勾配</t>
  </si>
  <si>
    <t>１／</t>
  </si>
  <si>
    <t>②  段が設けられている場合にあっては、当該段が(２)イの①から④までに掲げる基準※に適合していること。</t>
  </si>
  <si>
    <t>□</t>
  </si>
  <si>
    <t>※
(２)イ
①から④</t>
  </si>
  <si>
    <t>左欄をみたして①②適合　→</t>
  </si>
  <si>
    <t>左欄をみたさず①②非適合　→</t>
  </si>
  <si>
    <t>② 蹴込みが30mm以下であること。</t>
  </si>
  <si>
    <t>③ 最上段の通路等への食い込み部分及び最下段の通路等への突出部分が設けられていないこと。</t>
  </si>
  <si>
    <t>最上段食い込み</t>
  </si>
  <si>
    <t>なし</t>
  </si>
  <si>
    <t>あり</t>
  </si>
  <si>
    <t>最下段突出部分</t>
  </si>
  <si>
    <t>□</t>
  </si>
  <si>
    <t>なし</t>
  </si>
  <si>
    <t>あり</t>
  </si>
  <si>
    <t>左欄をみたして③④適合　→</t>
  </si>
  <si>
    <t>左欄をみたさず③④非適合　→</t>
  </si>
  <si>
    <t>手すりを設置して適合 →</t>
  </si>
  <si>
    <t>手すりの床面からの高さ</t>
  </si>
  <si>
    <t>手すりの設置がなく非適合</t>
  </si>
  <si>
    <t xml:space="preserve">手すり設置を回避した具体の箇所：
</t>
  </si>
  <si>
    <t>該当部位で手すり設置を回避した →</t>
  </si>
  <si>
    <t>◎避け</t>
  </si>
  <si>
    <t>●無し</t>
  </si>
  <si>
    <t>該当部位はなく適用していない</t>
  </si>
  <si>
    <t>(１) 
共用廊下</t>
  </si>
  <si>
    <t>開放された共用廊下なし</t>
  </si>
  <si>
    <t>該当部位なし　→</t>
  </si>
  <si>
    <t>存在するが１階のため適用外</t>
  </si>
  <si>
    <t>②  転落防止のための手すりの手すり子で床面及び腰壁等（腰壁等の高さが650㎜未満の場合に限る。）からの高さが800㎜以内の部分に存するものの相互の間隔が、内法寸法で110㎜以下であること。</t>
  </si>
  <si>
    <t>(2)
主たる共用の階段</t>
  </si>
  <si>
    <t>該当する共用階段なし（平屋建て等）</t>
  </si>
  <si>
    <t>全適合</t>
  </si>
  <si>
    <t>部分適合</t>
  </si>
  <si>
    <t>◆未達</t>
  </si>
  <si>
    <t>イ  次の①から④まで（住戸のある階においてエレベーターを利用できる場合にあっては、③及び④）に掲げる基準に適合していること。</t>
  </si>
  <si>
    <t>①～④に適合</t>
  </si>
  <si>
    <t>住戸階はエレベータ利用あり③及び④に適合</t>
  </si>
  <si>
    <t>□</t>
  </si>
  <si>
    <t>③ 最上段の通路等への食い込み部分及び最下段の通路等への突出部分が設けられていないこと。</t>
  </si>
  <si>
    <t>開放された廊下・階段なし</t>
  </si>
  <si>
    <t>手すりの踏面先端からの高さ</t>
  </si>
  <si>
    <t>踏面先端から：</t>
  </si>
  <si>
    <t>(3)
エレベーター</t>
  </si>
  <si>
    <t>住戸が建物出入口の存する階にある場合を除き、
住戸からエレベーター又は共用の階段（１階分の移動に限る。）を利用し、建物出入口の存する階まで到達でき、…①
　　かつ、
エレベーターを利用せずに住戸から建物出入口に到達できる場合を除き、住戸からエレベーターを経て建物出入口に至る少なくとも一の経路上に存するエレベーター及びエレベーターホールが、次に掲げる基準に適合していること。…②</t>
  </si>
  <si>
    <t>該当部位なし(１)全住戸が出入口階</t>
  </si>
  <si>
    <t>←以下及びイ～ハ記入なしで可</t>
  </si>
  <si>
    <t>　(左の基準①)</t>
  </si>
  <si>
    <t>□</t>
  </si>
  <si>
    <t>左２～３行目をみたして適合　→</t>
  </si>
  <si>
    <t>□</t>
  </si>
  <si>
    <t>エレベータで出入口階に到達</t>
  </si>
  <si>
    <t>１階分の階段で出入口階に到達</t>
  </si>
  <si>
    <t>　(左の基準②)</t>
  </si>
  <si>
    <t>該当部位なし(２)ＥＶ使わず出入口</t>
  </si>
  <si>
    <t>イ～ハをみたす経路あり適合</t>
  </si>
  <si>
    <t>イ  エレベーター及びエレベーターホールの寸法が、次に掲げる基準に適合していること。</t>
  </si>
  <si>
    <t>該当部位なし（エレベータ非設置等）</t>
  </si>
  <si>
    <t>エレベーター出入口の有効幅員</t>
  </si>
  <si>
    <t>確保できる正方形の一辺の長さ</t>
  </si>
  <si>
    <t>(3)
エレベーター</t>
  </si>
  <si>
    <t>該当しない→</t>
  </si>
  <si>
    <t>エレベータ設備がない</t>
  </si>
  <si>
    <t>高低差がない</t>
  </si>
  <si>
    <t>傾斜路と段の併設で対応（③に記述）</t>
  </si>
  <si>
    <t>有効幅員</t>
  </si>
  <si>
    <t>設けた傾斜路有効幅員</t>
  </si>
  <si>
    <t>mm</t>
  </si>
  <si>
    <t>②  手すりが、傾斜路の少なくとも片側に、かつ、床面からの高さが700㎜から900㎜の位置に設けられていること。</t>
  </si>
  <si>
    <t>手すりを設置して適合　 →</t>
  </si>
  <si>
    <t>③  段が設けられている場合にあっては、当該段が(２)イの①から④に掲げる基準※に適合していること。</t>
  </si>
  <si>
    <t>（審査担当者使用欄）
記入加筆しないこと</t>
  </si>
  <si>
    <t>□を■に置き換えてください
自由欄はなるべく具体的に記述してください</t>
  </si>
  <si>
    <r>
      <t>加齢対応構造等のチェックリスト</t>
    </r>
    <r>
      <rPr>
        <sz val="14"/>
        <rFont val="ＭＳ Ｐゴシック"/>
        <family val="3"/>
      </rPr>
      <t xml:space="preserve">
</t>
    </r>
    <r>
      <rPr>
        <sz val="12"/>
        <rFont val="ＭＳ Ｐゴシック"/>
        <family val="3"/>
      </rPr>
      <t>【高齢者の居住の安定確保に関する法律施行規則第34条第１項第９号に規定する基準】</t>
    </r>
  </si>
  <si>
    <t>作成者は、都道府県知事登録を行っている建築士事務所に所属する建築士に限ります。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</si>
</sst>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s>
  <fonts count="46">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ＭＳ Ｐゴシック"/>
      <family val="3"/>
    </font>
    <font>
      <u val="single"/>
      <sz val="8.25"/>
      <color indexed="36"/>
      <name val="ＭＳ Ｐゴシック"/>
      <family val="3"/>
    </font>
    <font>
      <sz val="11"/>
      <color indexed="17"/>
      <name val="ＭＳ Ｐゴシック"/>
      <family val="3"/>
    </font>
    <font>
      <sz val="6"/>
      <name val="ＭＳ Ｐゴシック"/>
      <family val="3"/>
    </font>
    <font>
      <sz val="12"/>
      <name val="ＭＳ Ｐ明朝"/>
      <family val="1"/>
    </font>
    <font>
      <sz val="16"/>
      <name val="ＭＳ 明朝"/>
      <family val="1"/>
    </font>
    <font>
      <sz val="14"/>
      <name val="ＭＳ Ｐゴシック"/>
      <family val="3"/>
    </font>
    <font>
      <sz val="12"/>
      <name val="ＭＳ Ｐゴシック"/>
      <family val="3"/>
    </font>
    <font>
      <sz val="16"/>
      <name val="ＭＳ Ｐゴシック"/>
      <family val="3"/>
    </font>
    <font>
      <sz val="11"/>
      <name val="ＭＳ Ｐゴシック"/>
      <family val="3"/>
    </font>
    <font>
      <sz val="12"/>
      <name val="ＭＳ 明朝"/>
      <family val="1"/>
    </font>
    <font>
      <sz val="10"/>
      <color indexed="9"/>
      <name val="ＭＳ Ｐゴシック"/>
      <family val="3"/>
    </font>
    <font>
      <sz val="8"/>
      <name val="ＭＳ Ｐゴシック"/>
      <family val="3"/>
    </font>
    <font>
      <sz val="9"/>
      <name val="ＭＳ Ｐ明朝"/>
      <family val="1"/>
    </font>
    <font>
      <sz val="9"/>
      <name val="ＭＳ Ｐゴシック"/>
      <family val="3"/>
    </font>
    <font>
      <sz val="9"/>
      <name val="ＭＳ 明朝"/>
      <family val="1"/>
    </font>
    <font>
      <sz val="10"/>
      <name val="ＭＳ 明朝"/>
      <family val="1"/>
    </font>
    <font>
      <sz val="10"/>
      <color indexed="13"/>
      <name val="ＭＳ Ｐゴシック"/>
      <family val="3"/>
    </font>
    <font>
      <sz val="10"/>
      <name val="ＭＳ Ｐ明朝"/>
      <family val="1"/>
    </font>
    <font>
      <sz val="9"/>
      <color indexed="13"/>
      <name val="ＭＳ Ｐゴシック"/>
      <family val="3"/>
    </font>
    <font>
      <sz val="9"/>
      <name val="ＭＳ ゴシック"/>
      <family val="3"/>
    </font>
    <font>
      <sz val="10"/>
      <name val="ＭＳ ゴシック"/>
      <family val="3"/>
    </font>
    <font>
      <sz val="10"/>
      <color indexed="10"/>
      <name val="ＭＳ Ｐゴシック"/>
      <family val="3"/>
    </font>
    <font>
      <sz val="8"/>
      <name val="ＭＳ 明朝"/>
      <family val="1"/>
    </font>
    <font>
      <sz val="10"/>
      <color indexed="51"/>
      <name val="ＭＳ Ｐゴシック"/>
      <family val="3"/>
    </font>
    <font>
      <sz val="8"/>
      <name val="ＭＳ Ｐ明朝"/>
      <family val="1"/>
    </font>
    <font>
      <sz val="11"/>
      <name val="ＭＳ 明朝"/>
      <family val="1"/>
    </font>
    <font>
      <sz val="10.5"/>
      <name val="ＭＳ 明朝"/>
      <family val="1"/>
    </font>
    <font>
      <sz val="9"/>
      <color indexed="8"/>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s>
  <borders count="7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medium"/>
    </border>
    <border>
      <left style="medium"/>
      <right/>
      <top style="medium"/>
      <bottom style="medium"/>
    </border>
    <border>
      <left style="thin"/>
      <right style="medium"/>
      <top style="medium"/>
      <bottom style="medium"/>
    </border>
    <border>
      <left/>
      <right/>
      <top style="medium"/>
      <bottom style="medium"/>
    </border>
    <border>
      <left/>
      <right style="medium"/>
      <top style="medium"/>
      <bottom style="medium"/>
    </border>
    <border>
      <left/>
      <right/>
      <top style="medium"/>
      <bottom/>
    </border>
    <border>
      <left>
        <color indexed="63"/>
      </left>
      <right style="thin"/>
      <top style="medium"/>
      <bottom>
        <color indexed="63"/>
      </bottom>
    </border>
    <border>
      <left style="thin"/>
      <right/>
      <top style="medium"/>
      <bottom/>
    </border>
    <border>
      <left style="thin"/>
      <right style="medium"/>
      <top style="medium"/>
      <bottom/>
    </border>
    <border>
      <left style="thin"/>
      <right/>
      <top/>
      <bottom/>
    </border>
    <border>
      <left style="medium"/>
      <right/>
      <top/>
      <bottom/>
    </border>
    <border>
      <left/>
      <right style="thin"/>
      <top/>
      <bottom/>
    </border>
    <border>
      <left style="thin"/>
      <right style="medium"/>
      <top>
        <color indexed="63"/>
      </top>
      <bottom>
        <color indexed="63"/>
      </bottom>
    </border>
    <border>
      <left style="thin"/>
      <right style="thin"/>
      <top style="thin"/>
      <bottom style="thin"/>
    </border>
    <border>
      <left/>
      <right/>
      <top style="thin"/>
      <bottom/>
    </border>
    <border>
      <left/>
      <right style="thin"/>
      <top style="thin"/>
      <bottom/>
    </border>
    <border>
      <left style="thin"/>
      <right style="medium"/>
      <top style="thin"/>
      <bottom>
        <color indexed="63"/>
      </bottom>
    </border>
    <border>
      <left style="medium"/>
      <right>
        <color indexed="63"/>
      </right>
      <top style="thin"/>
      <bottom style="thin"/>
    </border>
    <border>
      <left/>
      <right/>
      <top/>
      <bottom style="thin"/>
    </border>
    <border>
      <left/>
      <right style="thin"/>
      <top/>
      <bottom style="thin"/>
    </border>
    <border>
      <left style="thin"/>
      <right style="thin"/>
      <top/>
      <bottom/>
    </border>
    <border>
      <left/>
      <right/>
      <top style="thin"/>
      <bottom style="thin"/>
    </border>
    <border>
      <left/>
      <right style="thin"/>
      <top style="thin"/>
      <bottom style="thin"/>
    </border>
    <border>
      <left style="thin"/>
      <right/>
      <top style="thin"/>
      <bottom style="thin"/>
    </border>
    <border>
      <left style="thin"/>
      <right style="medium"/>
      <top style="thin"/>
      <bottom style="thin"/>
    </border>
    <border>
      <left style="thin"/>
      <right/>
      <top style="thin"/>
      <bottom/>
    </border>
    <border>
      <left style="thin"/>
      <right style="thin"/>
      <top/>
      <bottom style="thin"/>
    </border>
    <border>
      <left style="thin"/>
      <right/>
      <top/>
      <bottom style="thin"/>
    </border>
    <border>
      <left style="thin"/>
      <right style="thin"/>
      <top style="thin"/>
      <bottom/>
    </border>
    <border>
      <left style="thin"/>
      <right style="medium"/>
      <top/>
      <bottom style="thin"/>
    </border>
    <border>
      <left style="thin"/>
      <right style="thin"/>
      <top/>
      <bottom style="medium"/>
    </border>
    <border>
      <left>
        <color indexed="63"/>
      </left>
      <right style="thin"/>
      <top/>
      <bottom style="medium"/>
    </border>
    <border>
      <left style="thin"/>
      <right/>
      <top/>
      <bottom style="medium"/>
    </border>
    <border>
      <left style="medium"/>
      <right>
        <color indexed="63"/>
      </right>
      <top style="thin"/>
      <bottom>
        <color indexed="63"/>
      </bottom>
    </border>
    <border>
      <left style="medium"/>
      <right>
        <color indexed="63"/>
      </right>
      <top>
        <color indexed="63"/>
      </top>
      <bottom style="thin"/>
    </border>
    <border>
      <left style="medium"/>
      <right/>
      <top/>
      <bottom style="medium"/>
    </border>
    <border>
      <left style="thin"/>
      <right style="medium"/>
      <top/>
      <bottom style="medium"/>
    </border>
    <border>
      <left>
        <color indexed="63"/>
      </left>
      <right>
        <color indexed="63"/>
      </right>
      <top style="medium"/>
      <bottom style="thin"/>
    </border>
    <border>
      <left style="thin"/>
      <right style="thin"/>
      <top style="thin"/>
      <bottom style="medium"/>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medium"/>
    </border>
    <border>
      <left>
        <color indexed="63"/>
      </left>
      <right style="medium"/>
      <top style="thin"/>
      <bottom>
        <color indexed="63"/>
      </bottom>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color indexed="63"/>
      </left>
      <right style="medium"/>
      <top style="medium"/>
      <bottom>
        <color indexed="63"/>
      </bottom>
    </border>
    <border>
      <left style="medium"/>
      <right/>
      <top style="medium"/>
      <bottom/>
    </border>
    <border>
      <left>
        <color indexed="63"/>
      </left>
      <right style="medium"/>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style="medium"/>
      <bottom style="thin"/>
    </border>
    <border>
      <left style="thin"/>
      <right style="medium"/>
      <top style="thin"/>
      <bottom style="medium"/>
    </border>
    <border>
      <left style="thin"/>
      <right/>
      <top style="thin"/>
      <bottom style="medium"/>
    </border>
    <border>
      <left/>
      <right/>
      <top style="thin"/>
      <bottom style="medium"/>
    </border>
    <border>
      <left>
        <color indexed="63"/>
      </left>
      <right style="medium"/>
      <top style="thin"/>
      <bottom style="medium"/>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s>
  <cellStyleXfs count="65">
    <xf numFmtId="0" fontId="0"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14"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vertical="center"/>
      <protection/>
    </xf>
    <xf numFmtId="0" fontId="17"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513">
    <xf numFmtId="0" fontId="0" fillId="0" borderId="0" xfId="0" applyAlignment="1">
      <alignment vertical="center"/>
    </xf>
    <xf numFmtId="0" fontId="17" fillId="0" borderId="0" xfId="62" applyFont="1">
      <alignment vertical="center"/>
      <protection/>
    </xf>
    <xf numFmtId="0" fontId="17" fillId="0" borderId="0" xfId="62" applyFont="1" applyAlignment="1">
      <alignment vertical="center"/>
      <protection/>
    </xf>
    <xf numFmtId="0" fontId="22" fillId="0" borderId="0" xfId="62" applyFont="1" applyAlignment="1">
      <alignment horizontal="centerContinuous" vertical="center"/>
      <protection/>
    </xf>
    <xf numFmtId="0" fontId="17" fillId="0" borderId="0" xfId="62" applyFont="1" applyAlignment="1">
      <alignment horizontal="centerContinuous" vertical="center"/>
      <protection/>
    </xf>
    <xf numFmtId="0" fontId="17" fillId="0" borderId="0" xfId="62" applyFont="1" applyBorder="1" applyAlignment="1">
      <alignment horizontal="center" vertical="center"/>
      <protection/>
    </xf>
    <xf numFmtId="0" fontId="17" fillId="0" borderId="0" xfId="62" applyFont="1" applyBorder="1" applyAlignment="1">
      <alignment vertical="center"/>
      <protection/>
    </xf>
    <xf numFmtId="0" fontId="26" fillId="0" borderId="0" xfId="0" applyFont="1" applyBorder="1" applyAlignment="1">
      <alignment vertical="center"/>
    </xf>
    <xf numFmtId="0" fontId="17" fillId="0" borderId="0" xfId="0" applyFont="1" applyBorder="1" applyAlignment="1">
      <alignment vertical="center"/>
    </xf>
    <xf numFmtId="0" fontId="17" fillId="0" borderId="0" xfId="62" applyFont="1" applyBorder="1">
      <alignment vertical="center"/>
      <protection/>
    </xf>
    <xf numFmtId="0" fontId="24" fillId="0" borderId="10" xfId="62" applyFont="1" applyBorder="1">
      <alignment vertical="center"/>
      <protection/>
    </xf>
    <xf numFmtId="0" fontId="27" fillId="0" borderId="10" xfId="62" applyFont="1" applyBorder="1">
      <alignment vertical="center"/>
      <protection/>
    </xf>
    <xf numFmtId="0" fontId="17" fillId="0" borderId="10" xfId="62" applyFont="1" applyBorder="1">
      <alignment vertical="center"/>
      <protection/>
    </xf>
    <xf numFmtId="0" fontId="22" fillId="0" borderId="0" xfId="62" applyFont="1">
      <alignment vertical="center"/>
      <protection/>
    </xf>
    <xf numFmtId="0" fontId="27" fillId="0" borderId="0" xfId="62" applyFont="1" applyAlignment="1">
      <alignment horizontal="right" vertical="center"/>
      <protection/>
    </xf>
    <xf numFmtId="0" fontId="28" fillId="0" borderId="0" xfId="62" applyFont="1" applyAlignment="1">
      <alignment vertical="center"/>
      <protection/>
    </xf>
    <xf numFmtId="0" fontId="28" fillId="0" borderId="0" xfId="62" applyFont="1">
      <alignment vertical="center"/>
      <protection/>
    </xf>
    <xf numFmtId="0" fontId="17" fillId="24" borderId="11" xfId="62" applyFont="1" applyFill="1" applyBorder="1" applyAlignment="1">
      <alignment horizontal="right" vertical="center"/>
      <protection/>
    </xf>
    <xf numFmtId="0" fontId="27" fillId="0" borderId="0" xfId="62" applyFont="1">
      <alignment vertical="center"/>
      <protection/>
    </xf>
    <xf numFmtId="0" fontId="24" fillId="0" borderId="0" xfId="62" applyFont="1">
      <alignment vertical="center"/>
      <protection/>
    </xf>
    <xf numFmtId="0" fontId="30" fillId="0" borderId="0" xfId="62" applyFont="1" applyAlignment="1">
      <alignment horizontal="center" wrapText="1"/>
      <protection/>
    </xf>
    <xf numFmtId="0" fontId="17" fillId="0" borderId="0" xfId="62" applyFont="1" applyAlignment="1">
      <alignment horizontal="center" vertical="center"/>
      <protection/>
    </xf>
    <xf numFmtId="0" fontId="17" fillId="0" borderId="12" xfId="62" applyFont="1" applyBorder="1" applyAlignment="1">
      <alignment horizontal="center"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23" borderId="13" xfId="62" applyFont="1" applyFill="1" applyBorder="1" applyAlignment="1">
      <alignment vertical="top"/>
      <protection/>
    </xf>
    <xf numFmtId="0" fontId="31" fillId="23" borderId="13" xfId="62" applyFont="1" applyFill="1" applyBorder="1">
      <alignment vertical="center"/>
      <protection/>
    </xf>
    <xf numFmtId="0" fontId="31" fillId="23" borderId="13" xfId="62" applyFont="1" applyFill="1" applyBorder="1" applyAlignment="1">
      <alignment vertical="center"/>
      <protection/>
    </xf>
    <xf numFmtId="0" fontId="31" fillId="23" borderId="14" xfId="62" applyFont="1" applyFill="1" applyBorder="1">
      <alignment vertical="center"/>
      <protection/>
    </xf>
    <xf numFmtId="0" fontId="31" fillId="0" borderId="15" xfId="62" applyFont="1" applyBorder="1" applyAlignment="1">
      <alignment horizontal="right" vertical="center"/>
      <protection/>
    </xf>
    <xf numFmtId="0" fontId="31" fillId="0" borderId="15" xfId="62" applyFont="1" applyBorder="1" applyAlignment="1">
      <alignment horizontal="left" vertical="center"/>
      <protection/>
    </xf>
    <xf numFmtId="0" fontId="31" fillId="0" borderId="16" xfId="62" applyFont="1" applyBorder="1" applyAlignment="1">
      <alignment horizontal="left" vertical="center"/>
      <protection/>
    </xf>
    <xf numFmtId="0" fontId="32" fillId="0" borderId="17" xfId="62" applyFont="1" applyBorder="1" applyAlignment="1">
      <alignment vertical="center"/>
      <protection/>
    </xf>
    <xf numFmtId="0" fontId="32" fillId="0" borderId="15" xfId="62" applyFont="1" applyBorder="1" applyAlignment="1">
      <alignment vertical="center"/>
      <protection/>
    </xf>
    <xf numFmtId="0" fontId="32" fillId="0" borderId="18" xfId="62" applyFont="1" applyBorder="1" applyAlignment="1">
      <alignment vertical="center" wrapText="1"/>
      <protection/>
    </xf>
    <xf numFmtId="0" fontId="17" fillId="0" borderId="19" xfId="62" applyFont="1" applyBorder="1" applyAlignment="1">
      <alignment vertical="center" wrapText="1"/>
      <protection/>
    </xf>
    <xf numFmtId="0" fontId="31" fillId="0" borderId="20" xfId="62" applyFont="1" applyFill="1" applyBorder="1" applyAlignment="1">
      <alignment horizontal="right" vertical="center" shrinkToFit="1"/>
      <protection/>
    </xf>
    <xf numFmtId="0" fontId="31" fillId="0" borderId="0" xfId="62" applyFont="1" applyBorder="1" applyAlignment="1">
      <alignment horizontal="left" vertical="center"/>
      <protection/>
    </xf>
    <xf numFmtId="0" fontId="31" fillId="0" borderId="0" xfId="62" applyFont="1" applyBorder="1" applyAlignment="1">
      <alignment horizontal="right" vertical="center"/>
      <protection/>
    </xf>
    <xf numFmtId="0" fontId="31" fillId="0" borderId="21" xfId="62" applyFont="1" applyBorder="1" applyAlignment="1">
      <alignment horizontal="left" vertical="center"/>
      <protection/>
    </xf>
    <xf numFmtId="0" fontId="32" fillId="24" borderId="19" xfId="62" applyFont="1" applyFill="1" applyBorder="1" applyAlignment="1">
      <alignment horizontal="right" vertical="center"/>
      <protection/>
    </xf>
    <xf numFmtId="0" fontId="32" fillId="0" borderId="22" xfId="62" applyFont="1" applyBorder="1" applyAlignment="1">
      <alignment vertical="center" wrapText="1"/>
      <protection/>
    </xf>
    <xf numFmtId="0" fontId="17" fillId="0" borderId="23" xfId="62" applyFont="1" applyBorder="1">
      <alignment vertical="center"/>
      <protection/>
    </xf>
    <xf numFmtId="0" fontId="28" fillId="0" borderId="23" xfId="62" applyFont="1" applyBorder="1" applyAlignment="1">
      <alignment vertical="center"/>
      <protection/>
    </xf>
    <xf numFmtId="0" fontId="28" fillId="0" borderId="0" xfId="62" applyFont="1" applyBorder="1" applyAlignment="1">
      <alignment vertical="center"/>
      <protection/>
    </xf>
    <xf numFmtId="0" fontId="28" fillId="0" borderId="23" xfId="62" applyFont="1" applyBorder="1">
      <alignment vertical="center"/>
      <protection/>
    </xf>
    <xf numFmtId="0" fontId="17" fillId="0" borderId="23" xfId="62" applyFont="1" applyBorder="1" applyAlignment="1">
      <alignment vertical="center"/>
      <protection/>
    </xf>
    <xf numFmtId="0" fontId="31" fillId="0" borderId="20" xfId="62" applyFont="1" applyBorder="1" applyAlignment="1">
      <alignment horizontal="right" vertical="center"/>
      <protection/>
    </xf>
    <xf numFmtId="0" fontId="32" fillId="0" borderId="19" xfId="62" applyFont="1" applyFill="1" applyBorder="1" applyAlignment="1">
      <alignment horizontal="right" vertical="center"/>
      <protection/>
    </xf>
    <xf numFmtId="0" fontId="32" fillId="0" borderId="0" xfId="62" applyFont="1" applyBorder="1" applyAlignment="1">
      <alignment vertical="center"/>
      <protection/>
    </xf>
    <xf numFmtId="0" fontId="31" fillId="24" borderId="20" xfId="62" applyFont="1" applyFill="1" applyBorder="1" applyAlignment="1">
      <alignment horizontal="right" vertical="center" shrinkToFit="1"/>
      <protection/>
    </xf>
    <xf numFmtId="0" fontId="31" fillId="0" borderId="0" xfId="62" applyFont="1" applyBorder="1" applyAlignment="1">
      <alignment horizontal="left" vertical="center" shrinkToFit="1"/>
      <protection/>
    </xf>
    <xf numFmtId="0" fontId="31" fillId="0" borderId="21" xfId="62" applyFont="1" applyBorder="1" applyAlignment="1">
      <alignment horizontal="left" vertical="center" shrinkToFit="1"/>
      <protection/>
    </xf>
    <xf numFmtId="0" fontId="17" fillId="0" borderId="23" xfId="62" applyFont="1" applyBorder="1" applyAlignment="1">
      <alignment vertical="center" shrinkToFit="1"/>
      <protection/>
    </xf>
    <xf numFmtId="0" fontId="31" fillId="0" borderId="20" xfId="62" applyFont="1" applyBorder="1" applyAlignment="1">
      <alignment horizontal="right" vertical="center" shrinkToFit="1"/>
      <protection/>
    </xf>
    <xf numFmtId="0" fontId="31" fillId="0" borderId="0" xfId="62" applyFont="1" applyBorder="1" applyAlignment="1">
      <alignment horizontal="right" vertical="center" shrinkToFit="1"/>
      <protection/>
    </xf>
    <xf numFmtId="0" fontId="32" fillId="0" borderId="19" xfId="62" applyFont="1" applyBorder="1" applyAlignment="1">
      <alignment vertical="center"/>
      <protection/>
    </xf>
    <xf numFmtId="0" fontId="31" fillId="24" borderId="24" xfId="62" applyFont="1" applyFill="1" applyBorder="1" applyAlignment="1">
      <alignment horizontal="right" vertical="center"/>
      <protection/>
    </xf>
    <xf numFmtId="0" fontId="31" fillId="0" borderId="24" xfId="62" applyFont="1" applyBorder="1" applyAlignment="1">
      <alignment horizontal="left" vertical="center"/>
      <protection/>
    </xf>
    <xf numFmtId="0" fontId="31" fillId="0" borderId="25" xfId="62" applyFont="1" applyBorder="1" applyAlignment="1">
      <alignment horizontal="left" vertical="center"/>
      <protection/>
    </xf>
    <xf numFmtId="0" fontId="32" fillId="0" borderId="26" xfId="62" applyFont="1" applyBorder="1" applyAlignment="1">
      <alignment vertical="center" wrapText="1"/>
      <protection/>
    </xf>
    <xf numFmtId="0" fontId="28" fillId="0" borderId="0" xfId="62" applyFont="1" applyBorder="1">
      <alignment vertical="center"/>
      <protection/>
    </xf>
    <xf numFmtId="0" fontId="31" fillId="0" borderId="27" xfId="62" applyFont="1" applyBorder="1" applyAlignment="1">
      <alignment horizontal="left" vertical="center"/>
      <protection/>
    </xf>
    <xf numFmtId="0" fontId="31" fillId="24" borderId="0" xfId="62" applyFont="1" applyFill="1" applyBorder="1" applyAlignment="1">
      <alignment horizontal="right" vertical="center"/>
      <protection/>
    </xf>
    <xf numFmtId="0" fontId="32" fillId="0" borderId="0" xfId="62" applyFont="1" applyBorder="1" applyAlignment="1">
      <alignment vertical="center" shrinkToFit="1"/>
      <protection/>
    </xf>
    <xf numFmtId="0" fontId="33" fillId="24" borderId="0" xfId="62" applyFont="1" applyFill="1" applyBorder="1" applyAlignment="1">
      <alignment vertical="center"/>
      <protection/>
    </xf>
    <xf numFmtId="0" fontId="31" fillId="24" borderId="28" xfId="62" applyFont="1" applyFill="1" applyBorder="1" applyAlignment="1">
      <alignment horizontal="right" vertical="center"/>
      <protection/>
    </xf>
    <xf numFmtId="0" fontId="31" fillId="0" borderId="28" xfId="62" applyFont="1" applyBorder="1" applyAlignment="1">
      <alignment horizontal="left" vertical="center" shrinkToFit="1"/>
      <protection/>
    </xf>
    <xf numFmtId="0" fontId="31" fillId="0" borderId="29" xfId="62" applyFont="1" applyBorder="1" applyAlignment="1">
      <alignment horizontal="left" vertical="center" shrinkToFit="1"/>
      <protection/>
    </xf>
    <xf numFmtId="0" fontId="33" fillId="24" borderId="28" xfId="62" applyFont="1" applyFill="1" applyBorder="1" applyAlignment="1">
      <alignment vertical="center"/>
      <protection/>
    </xf>
    <xf numFmtId="0" fontId="32" fillId="0" borderId="28" xfId="62" applyFont="1" applyBorder="1" applyAlignment="1">
      <alignment vertical="center"/>
      <protection/>
    </xf>
    <xf numFmtId="0" fontId="17" fillId="0" borderId="30" xfId="62" applyFont="1" applyBorder="1" applyAlignment="1">
      <alignment vertical="center" wrapText="1"/>
      <protection/>
    </xf>
    <xf numFmtId="0" fontId="31" fillId="24" borderId="31" xfId="62" applyFont="1" applyFill="1" applyBorder="1" applyAlignment="1">
      <alignment horizontal="right" vertical="center"/>
      <protection/>
    </xf>
    <xf numFmtId="0" fontId="31" fillId="0" borderId="31" xfId="62" applyFont="1" applyBorder="1" applyAlignment="1">
      <alignment horizontal="left" vertical="center"/>
      <protection/>
    </xf>
    <xf numFmtId="0" fontId="31" fillId="0" borderId="32" xfId="62" applyFont="1" applyBorder="1" applyAlignment="1">
      <alignment horizontal="left" vertical="center"/>
      <protection/>
    </xf>
    <xf numFmtId="0" fontId="32" fillId="0" borderId="33" xfId="62" applyFont="1" applyBorder="1" applyAlignment="1">
      <alignment vertical="center"/>
      <protection/>
    </xf>
    <xf numFmtId="0" fontId="32" fillId="0" borderId="31" xfId="62" applyFont="1" applyBorder="1" applyAlignment="1">
      <alignment vertical="center"/>
      <protection/>
    </xf>
    <xf numFmtId="0" fontId="32" fillId="0" borderId="34" xfId="62" applyFont="1" applyBorder="1" applyAlignment="1">
      <alignment vertical="center" wrapText="1"/>
      <protection/>
    </xf>
    <xf numFmtId="0" fontId="32" fillId="0" borderId="35" xfId="62" applyFont="1" applyBorder="1" applyAlignment="1">
      <alignment/>
      <protection/>
    </xf>
    <xf numFmtId="0" fontId="32" fillId="0" borderId="24" xfId="62" applyFont="1" applyBorder="1" applyAlignment="1">
      <alignment vertical="center"/>
      <protection/>
    </xf>
    <xf numFmtId="0" fontId="29" fillId="0" borderId="25" xfId="62" applyFont="1" applyFill="1" applyBorder="1" applyAlignment="1">
      <alignment horizontal="right" vertical="top"/>
      <protection/>
    </xf>
    <xf numFmtId="0" fontId="32" fillId="0" borderId="21" xfId="62" applyFont="1" applyBorder="1" applyAlignment="1">
      <alignment vertical="center"/>
      <protection/>
    </xf>
    <xf numFmtId="0" fontId="32" fillId="24" borderId="0" xfId="62" applyFont="1" applyFill="1" applyBorder="1" applyAlignment="1">
      <alignment horizontal="right" vertical="center"/>
      <protection/>
    </xf>
    <xf numFmtId="0" fontId="28" fillId="0" borderId="21" xfId="62" applyFont="1" applyBorder="1" applyAlignment="1">
      <alignment vertical="center"/>
      <protection/>
    </xf>
    <xf numFmtId="0" fontId="17" fillId="0" borderId="36" xfId="62" applyFont="1" applyBorder="1" applyAlignment="1">
      <alignment vertical="center" wrapText="1"/>
      <protection/>
    </xf>
    <xf numFmtId="0" fontId="31" fillId="0" borderId="28" xfId="62" applyFont="1" applyBorder="1" applyAlignment="1">
      <alignment horizontal="left" vertical="center"/>
      <protection/>
    </xf>
    <xf numFmtId="0" fontId="31" fillId="0" borderId="29" xfId="62" applyFont="1" applyBorder="1" applyAlignment="1">
      <alignment horizontal="left" vertical="center"/>
      <protection/>
    </xf>
    <xf numFmtId="0" fontId="32" fillId="0" borderId="37" xfId="62" applyFont="1" applyFill="1" applyBorder="1" applyAlignment="1">
      <alignment vertical="center"/>
      <protection/>
    </xf>
    <xf numFmtId="0" fontId="32" fillId="0" borderId="28" xfId="62" applyFont="1" applyFill="1" applyBorder="1" applyAlignment="1">
      <alignment vertical="center"/>
      <protection/>
    </xf>
    <xf numFmtId="0" fontId="32" fillId="0" borderId="28" xfId="62" applyFont="1" applyFill="1" applyBorder="1" applyAlignment="1">
      <alignment horizontal="right" vertical="center"/>
      <protection/>
    </xf>
    <xf numFmtId="0" fontId="32" fillId="0" borderId="29" xfId="62" applyFont="1" applyFill="1" applyBorder="1" applyAlignment="1">
      <alignment vertical="center"/>
      <protection/>
    </xf>
    <xf numFmtId="0" fontId="32" fillId="0" borderId="35" xfId="62" applyFont="1" applyFill="1" applyBorder="1" applyAlignment="1">
      <alignment vertical="center"/>
      <protection/>
    </xf>
    <xf numFmtId="0" fontId="32" fillId="0" borderId="24" xfId="62" applyFont="1" applyFill="1" applyBorder="1" applyAlignment="1">
      <alignment vertical="center"/>
      <protection/>
    </xf>
    <xf numFmtId="0" fontId="32" fillId="0" borderId="24" xfId="62" applyFont="1" applyFill="1" applyBorder="1" applyAlignment="1">
      <alignment horizontal="right" vertical="center"/>
      <protection/>
    </xf>
    <xf numFmtId="0" fontId="31" fillId="0" borderId="0" xfId="62" applyFont="1" applyFill="1" applyBorder="1" applyAlignment="1">
      <alignment horizontal="right" vertical="center"/>
      <protection/>
    </xf>
    <xf numFmtId="0" fontId="31" fillId="0" borderId="0" xfId="62" applyFont="1" applyFill="1" applyBorder="1" applyAlignment="1">
      <alignment horizontal="left" vertical="center"/>
      <protection/>
    </xf>
    <xf numFmtId="0" fontId="31" fillId="0" borderId="21" xfId="62" applyFont="1" applyFill="1" applyBorder="1" applyAlignment="1">
      <alignment horizontal="left" vertical="center"/>
      <protection/>
    </xf>
    <xf numFmtId="0" fontId="32" fillId="0" borderId="0" xfId="62" applyFont="1" applyFill="1" applyBorder="1" applyAlignment="1">
      <alignment vertical="center"/>
      <protection/>
    </xf>
    <xf numFmtId="0" fontId="32" fillId="0" borderId="0" xfId="62" applyFont="1" applyFill="1" applyBorder="1" applyAlignment="1">
      <alignment vertical="center" shrinkToFit="1"/>
      <protection/>
    </xf>
    <xf numFmtId="0" fontId="32" fillId="0" borderId="21" xfId="62" applyFont="1" applyFill="1" applyBorder="1" applyAlignment="1">
      <alignment vertical="center"/>
      <protection/>
    </xf>
    <xf numFmtId="0" fontId="31" fillId="0" borderId="28" xfId="62" applyFont="1" applyFill="1" applyBorder="1" applyAlignment="1">
      <alignment horizontal="right" vertical="center"/>
      <protection/>
    </xf>
    <xf numFmtId="0" fontId="31" fillId="0" borderId="28" xfId="62" applyFont="1" applyFill="1" applyBorder="1" applyAlignment="1">
      <alignment horizontal="left" vertical="center"/>
      <protection/>
    </xf>
    <xf numFmtId="0" fontId="31" fillId="0" borderId="29" xfId="62" applyFont="1" applyFill="1" applyBorder="1" applyAlignment="1">
      <alignment horizontal="left" vertical="center"/>
      <protection/>
    </xf>
    <xf numFmtId="0" fontId="32" fillId="0" borderId="37" xfId="62" applyFont="1" applyFill="1" applyBorder="1" applyAlignment="1">
      <alignment horizontal="right" vertical="center" wrapText="1"/>
      <protection/>
    </xf>
    <xf numFmtId="0" fontId="32" fillId="0" borderId="28" xfId="62" applyFont="1" applyFill="1" applyBorder="1" applyAlignment="1">
      <alignment vertical="center" wrapText="1"/>
      <protection/>
    </xf>
    <xf numFmtId="0" fontId="31" fillId="0" borderId="24" xfId="62" applyFont="1" applyFill="1" applyBorder="1" applyAlignment="1">
      <alignment horizontal="right" vertical="center"/>
      <protection/>
    </xf>
    <xf numFmtId="0" fontId="31" fillId="0" borderId="24" xfId="62" applyFont="1" applyFill="1" applyBorder="1" applyAlignment="1">
      <alignment horizontal="left" vertical="center"/>
      <protection/>
    </xf>
    <xf numFmtId="0" fontId="31" fillId="0" borderId="25" xfId="62" applyFont="1" applyFill="1" applyBorder="1" applyAlignment="1">
      <alignment horizontal="left" vertical="center"/>
      <protection/>
    </xf>
    <xf numFmtId="0" fontId="32" fillId="0" borderId="35" xfId="62" applyFont="1" applyFill="1" applyBorder="1" applyAlignment="1">
      <alignment horizontal="right" vertical="center" wrapText="1"/>
      <protection/>
    </xf>
    <xf numFmtId="0" fontId="32" fillId="0" borderId="24" xfId="62" applyFont="1" applyFill="1" applyBorder="1" applyAlignment="1">
      <alignment vertical="center" wrapText="1"/>
      <protection/>
    </xf>
    <xf numFmtId="0" fontId="32" fillId="0" borderId="0" xfId="62" applyFont="1" applyFill="1" applyBorder="1" applyAlignment="1">
      <alignment horizontal="left" vertical="center" shrinkToFit="1"/>
      <protection/>
    </xf>
    <xf numFmtId="0" fontId="32" fillId="0" borderId="0" xfId="62" applyFont="1" applyFill="1" applyBorder="1" applyAlignment="1">
      <alignment horizontal="left" vertical="center"/>
      <protection/>
    </xf>
    <xf numFmtId="0" fontId="32" fillId="0" borderId="21" xfId="62" applyFont="1" applyBorder="1" applyAlignment="1">
      <alignment horizontal="left" vertical="center"/>
      <protection/>
    </xf>
    <xf numFmtId="0" fontId="28" fillId="0" borderId="0" xfId="62" applyFont="1" applyAlignment="1">
      <alignment horizontal="right" vertical="center"/>
      <protection/>
    </xf>
    <xf numFmtId="0" fontId="32" fillId="0" borderId="21" xfId="62" applyFont="1" applyBorder="1" applyAlignment="1">
      <alignment horizontal="left" vertical="center" shrinkToFit="1"/>
      <protection/>
    </xf>
    <xf numFmtId="0" fontId="30" fillId="24" borderId="0" xfId="62" applyFont="1" applyFill="1" applyBorder="1" applyAlignment="1">
      <alignment horizontal="right" vertical="center"/>
      <protection/>
    </xf>
    <xf numFmtId="0" fontId="30" fillId="0" borderId="0" xfId="62" applyFont="1" applyBorder="1" applyAlignment="1">
      <alignment horizontal="left" vertical="center"/>
      <protection/>
    </xf>
    <xf numFmtId="0" fontId="30" fillId="0" borderId="21" xfId="62" applyFont="1" applyBorder="1" applyAlignment="1">
      <alignment horizontal="left" vertical="center"/>
      <protection/>
    </xf>
    <xf numFmtId="0" fontId="30" fillId="0" borderId="0" xfId="0" applyFont="1" applyBorder="1" applyAlignment="1">
      <alignment horizontal="right" vertical="center"/>
    </xf>
    <xf numFmtId="0" fontId="30" fillId="24" borderId="0" xfId="0" applyFont="1" applyFill="1" applyBorder="1" applyAlignment="1">
      <alignment horizontal="left" vertical="center" shrinkToFit="1"/>
    </xf>
    <xf numFmtId="0" fontId="30" fillId="0" borderId="0" xfId="0" applyFont="1" applyBorder="1" applyAlignment="1">
      <alignment horizontal="left" vertical="center"/>
    </xf>
    <xf numFmtId="0" fontId="30" fillId="0" borderId="21" xfId="0" applyFont="1" applyBorder="1" applyAlignment="1">
      <alignment horizontal="left" vertical="center"/>
    </xf>
    <xf numFmtId="0" fontId="34" fillId="0" borderId="0" xfId="62" applyFont="1">
      <alignment vertical="center"/>
      <protection/>
    </xf>
    <xf numFmtId="0" fontId="34" fillId="0" borderId="0" xfId="62" applyFont="1" applyAlignment="1">
      <alignment vertical="center" shrinkToFit="1"/>
      <protection/>
    </xf>
    <xf numFmtId="0" fontId="34" fillId="25" borderId="0" xfId="62" applyFont="1" applyFill="1" applyAlignment="1">
      <alignment shrinkToFit="1"/>
      <protection/>
    </xf>
    <xf numFmtId="0" fontId="34" fillId="0" borderId="0" xfId="62" applyFont="1" applyBorder="1">
      <alignment vertical="center"/>
      <protection/>
    </xf>
    <xf numFmtId="179" fontId="34" fillId="0" borderId="0" xfId="62" applyNumberFormat="1" applyFont="1" applyBorder="1" applyAlignment="1">
      <alignment vertical="center" shrinkToFit="1"/>
      <protection/>
    </xf>
    <xf numFmtId="0" fontId="34" fillId="0" borderId="35" xfId="62" applyFont="1" applyBorder="1" applyAlignment="1">
      <alignment horizontal="right" vertical="top" shrinkToFit="1"/>
      <protection/>
    </xf>
    <xf numFmtId="0" fontId="34" fillId="0" borderId="38" xfId="62" applyFont="1" applyBorder="1">
      <alignment vertical="center"/>
      <protection/>
    </xf>
    <xf numFmtId="179" fontId="34" fillId="0" borderId="28" xfId="62" applyNumberFormat="1" applyFont="1" applyBorder="1" applyAlignment="1">
      <alignment vertical="center" shrinkToFit="1"/>
      <protection/>
    </xf>
    <xf numFmtId="179" fontId="34" fillId="0" borderId="29" xfId="62" applyNumberFormat="1" applyFont="1" applyBorder="1" applyAlignment="1">
      <alignment vertical="center" shrinkToFit="1"/>
      <protection/>
    </xf>
    <xf numFmtId="179" fontId="36" fillId="0" borderId="35" xfId="62" applyNumberFormat="1" applyFont="1" applyBorder="1" applyAlignment="1">
      <alignment vertical="top" shrinkToFit="1"/>
      <protection/>
    </xf>
    <xf numFmtId="179" fontId="34" fillId="0" borderId="24" xfId="62" applyNumberFormat="1" applyFont="1" applyBorder="1" applyAlignment="1">
      <alignment vertical="center" shrinkToFit="1"/>
      <protection/>
    </xf>
    <xf numFmtId="0" fontId="34" fillId="0" borderId="0" xfId="62" applyFont="1" applyBorder="1" applyAlignment="1">
      <alignment vertical="center" shrinkToFit="1"/>
      <protection/>
    </xf>
    <xf numFmtId="179" fontId="17" fillId="0" borderId="0" xfId="62" applyNumberFormat="1" applyFont="1" applyBorder="1" applyAlignment="1">
      <alignment shrinkToFit="1"/>
      <protection/>
    </xf>
    <xf numFmtId="179" fontId="36" fillId="0" borderId="0" xfId="62" applyNumberFormat="1" applyFont="1" applyBorder="1" applyAlignment="1">
      <alignment vertical="top" shrinkToFit="1"/>
      <protection/>
    </xf>
    <xf numFmtId="179" fontId="17" fillId="0" borderId="0" xfId="62" applyNumberFormat="1" applyFont="1" applyBorder="1" applyAlignment="1">
      <alignment vertical="top" shrinkToFit="1"/>
      <protection/>
    </xf>
    <xf numFmtId="179" fontId="17" fillId="0" borderId="0" xfId="62" applyNumberFormat="1" applyFont="1" applyBorder="1" applyAlignment="1">
      <alignment vertical="center" shrinkToFit="1"/>
      <protection/>
    </xf>
    <xf numFmtId="0" fontId="17" fillId="0" borderId="0" xfId="62" applyFont="1" applyBorder="1" applyAlignment="1">
      <alignment vertical="center" shrinkToFit="1"/>
      <protection/>
    </xf>
    <xf numFmtId="0" fontId="17" fillId="0" borderId="36" xfId="62" applyFont="1" applyFill="1" applyBorder="1" applyAlignment="1">
      <alignment vertical="center" wrapText="1"/>
      <protection/>
    </xf>
    <xf numFmtId="0" fontId="31" fillId="0" borderId="28" xfId="0" applyFont="1" applyFill="1" applyBorder="1" applyAlignment="1">
      <alignment horizontal="left" vertical="center"/>
    </xf>
    <xf numFmtId="0" fontId="32" fillId="0" borderId="39" xfId="62" applyFont="1" applyFill="1" applyBorder="1" applyAlignment="1">
      <alignment vertical="center" wrapText="1"/>
      <protection/>
    </xf>
    <xf numFmtId="0" fontId="17" fillId="0" borderId="0" xfId="62" applyFont="1" applyFill="1">
      <alignment vertical="center"/>
      <protection/>
    </xf>
    <xf numFmtId="0" fontId="17" fillId="0" borderId="0" xfId="62" applyFont="1" applyFill="1" applyAlignment="1">
      <alignment vertical="center"/>
      <protection/>
    </xf>
    <xf numFmtId="0" fontId="32" fillId="0" borderId="35" xfId="62" applyFont="1" applyBorder="1" applyAlignment="1">
      <alignment vertical="center"/>
      <protection/>
    </xf>
    <xf numFmtId="0" fontId="32" fillId="0" borderId="21" xfId="62" applyFont="1" applyBorder="1" applyAlignment="1">
      <alignment vertical="center" shrinkToFit="1"/>
      <protection/>
    </xf>
    <xf numFmtId="0" fontId="32" fillId="0" borderId="0" xfId="62" applyFont="1" applyBorder="1" applyAlignment="1">
      <alignment vertical="top"/>
      <protection/>
    </xf>
    <xf numFmtId="0" fontId="17" fillId="0" borderId="40" xfId="62" applyFont="1" applyBorder="1" applyAlignment="1">
      <alignment vertical="center" wrapText="1"/>
      <protection/>
    </xf>
    <xf numFmtId="0" fontId="31" fillId="0" borderId="10" xfId="62" applyFont="1" applyBorder="1" applyAlignment="1">
      <alignment horizontal="left" vertical="center"/>
      <protection/>
    </xf>
    <xf numFmtId="0" fontId="31" fillId="0" borderId="41" xfId="62" applyFont="1" applyBorder="1" applyAlignment="1">
      <alignment horizontal="left" vertical="center"/>
      <protection/>
    </xf>
    <xf numFmtId="0" fontId="32" fillId="0" borderId="42" xfId="62" applyFont="1" applyBorder="1" applyAlignment="1">
      <alignment vertical="center"/>
      <protection/>
    </xf>
    <xf numFmtId="0" fontId="32" fillId="0" borderId="10" xfId="62" applyFont="1" applyBorder="1" applyAlignment="1">
      <alignment vertical="center"/>
      <protection/>
    </xf>
    <xf numFmtId="0" fontId="31" fillId="24" borderId="15" xfId="62" applyFont="1" applyFill="1" applyBorder="1" applyAlignment="1">
      <alignment horizontal="right" vertical="center"/>
      <protection/>
    </xf>
    <xf numFmtId="0" fontId="17" fillId="0" borderId="42" xfId="62" applyFont="1" applyBorder="1" applyAlignment="1">
      <alignment vertical="center" wrapText="1"/>
      <protection/>
    </xf>
    <xf numFmtId="0" fontId="31" fillId="0" borderId="10" xfId="62" applyFont="1" applyFill="1" applyBorder="1" applyAlignment="1">
      <alignment horizontal="right" vertical="center"/>
      <protection/>
    </xf>
    <xf numFmtId="0" fontId="32" fillId="0" borderId="10" xfId="62" applyFont="1" applyFill="1" applyBorder="1" applyAlignment="1">
      <alignment vertical="center"/>
      <protection/>
    </xf>
    <xf numFmtId="0" fontId="27" fillId="0" borderId="0" xfId="62" applyFont="1" applyBorder="1" applyAlignment="1">
      <alignment horizontal="center" vertical="center"/>
      <protection/>
    </xf>
    <xf numFmtId="0" fontId="32" fillId="0" borderId="19" xfId="62" applyFont="1" applyFill="1" applyBorder="1" applyAlignment="1">
      <alignment vertical="center"/>
      <protection/>
    </xf>
    <xf numFmtId="180" fontId="39" fillId="0" borderId="0" xfId="62" applyNumberFormat="1" applyFont="1" applyAlignment="1">
      <alignment/>
      <protection/>
    </xf>
    <xf numFmtId="0" fontId="28" fillId="0" borderId="0" xfId="62" applyFont="1" applyAlignment="1" quotePrefix="1">
      <alignment horizontal="right" vertical="top"/>
      <protection/>
    </xf>
    <xf numFmtId="0" fontId="28" fillId="0" borderId="0" xfId="62" applyFont="1" applyBorder="1" applyAlignment="1">
      <alignment horizontal="right" vertical="center"/>
      <protection/>
    </xf>
    <xf numFmtId="0" fontId="28" fillId="0" borderId="23" xfId="62" applyFont="1" applyBorder="1" applyAlignment="1">
      <alignment vertical="center" shrinkToFit="1"/>
      <protection/>
    </xf>
    <xf numFmtId="0" fontId="31" fillId="24" borderId="15" xfId="62" applyFont="1" applyFill="1" applyBorder="1" applyAlignment="1">
      <alignment horizontal="right" vertical="center" shrinkToFit="1"/>
      <protection/>
    </xf>
    <xf numFmtId="0" fontId="31" fillId="0" borderId="15" xfId="62" applyFont="1" applyFill="1" applyBorder="1" applyAlignment="1">
      <alignment horizontal="left" vertical="center"/>
      <protection/>
    </xf>
    <xf numFmtId="0" fontId="31" fillId="0" borderId="16" xfId="62" applyFont="1" applyFill="1" applyBorder="1" applyAlignment="1">
      <alignment horizontal="left" vertical="center"/>
      <protection/>
    </xf>
    <xf numFmtId="0" fontId="32" fillId="0" borderId="17" xfId="62" applyFont="1" applyFill="1" applyBorder="1" applyAlignment="1">
      <alignment vertical="center"/>
      <protection/>
    </xf>
    <xf numFmtId="0" fontId="32" fillId="0" borderId="15" xfId="62" applyFont="1" applyFill="1" applyBorder="1" applyAlignment="1">
      <alignment vertical="center"/>
      <protection/>
    </xf>
    <xf numFmtId="0" fontId="32" fillId="0" borderId="18" xfId="62" applyFont="1" applyFill="1" applyBorder="1" applyAlignment="1">
      <alignment vertical="center" wrapText="1"/>
      <protection/>
    </xf>
    <xf numFmtId="0" fontId="31" fillId="24" borderId="0" xfId="62" applyFont="1" applyFill="1" applyBorder="1" applyAlignment="1">
      <alignment horizontal="right" vertical="center" shrinkToFit="1"/>
      <protection/>
    </xf>
    <xf numFmtId="0" fontId="32" fillId="0" borderId="22" xfId="62" applyFont="1" applyFill="1" applyBorder="1" applyAlignment="1">
      <alignment vertical="center" wrapText="1"/>
      <protection/>
    </xf>
    <xf numFmtId="0" fontId="31" fillId="24" borderId="28" xfId="62" applyFont="1" applyFill="1" applyBorder="1" applyAlignment="1">
      <alignment horizontal="right" vertical="center" shrinkToFit="1"/>
      <protection/>
    </xf>
    <xf numFmtId="0" fontId="17" fillId="0" borderId="23" xfId="62" applyFont="1" applyBorder="1" applyAlignment="1">
      <alignment horizontal="center" vertical="center" wrapText="1"/>
      <protection/>
    </xf>
    <xf numFmtId="0" fontId="31" fillId="0" borderId="43" xfId="62" applyFont="1" applyFill="1" applyBorder="1" applyAlignment="1">
      <alignment horizontal="left" vertical="center"/>
      <protection/>
    </xf>
    <xf numFmtId="0" fontId="17" fillId="0" borderId="38" xfId="62" applyFont="1" applyBorder="1" applyAlignment="1">
      <alignment horizontal="center" vertical="center" wrapText="1"/>
      <protection/>
    </xf>
    <xf numFmtId="0" fontId="31" fillId="0" borderId="20" xfId="62" applyFont="1" applyFill="1" applyBorder="1" applyAlignment="1">
      <alignment horizontal="left" vertical="center"/>
      <protection/>
    </xf>
    <xf numFmtId="0" fontId="32" fillId="0" borderId="0" xfId="62" applyFont="1" applyFill="1" applyBorder="1" applyAlignment="1">
      <alignment horizontal="right" vertical="center"/>
      <protection/>
    </xf>
    <xf numFmtId="0" fontId="33" fillId="0" borderId="0" xfId="62" applyFont="1" applyFill="1" applyBorder="1" applyAlignment="1">
      <alignment vertical="center"/>
      <protection/>
    </xf>
    <xf numFmtId="0" fontId="29" fillId="0" borderId="21" xfId="62" applyFont="1" applyFill="1" applyBorder="1" applyAlignment="1">
      <alignment horizontal="right" vertical="top"/>
      <protection/>
    </xf>
    <xf numFmtId="183" fontId="28" fillId="0" borderId="23" xfId="62" applyNumberFormat="1" applyFont="1" applyBorder="1" applyAlignment="1">
      <alignment horizontal="left" vertical="center"/>
      <protection/>
    </xf>
    <xf numFmtId="0" fontId="32" fillId="0" borderId="21" xfId="62" applyFont="1" applyFill="1" applyBorder="1" applyAlignment="1">
      <alignment vertical="center" shrinkToFit="1"/>
      <protection/>
    </xf>
    <xf numFmtId="0" fontId="32" fillId="0" borderId="37" xfId="62" applyFont="1" applyFill="1" applyBorder="1" applyAlignment="1">
      <alignment vertical="center" wrapText="1"/>
      <protection/>
    </xf>
    <xf numFmtId="0" fontId="31" fillId="0" borderId="24" xfId="62" applyFont="1" applyBorder="1" applyAlignment="1">
      <alignment horizontal="left" vertical="center" shrinkToFit="1"/>
      <protection/>
    </xf>
    <xf numFmtId="0" fontId="31" fillId="0" borderId="25" xfId="62" applyFont="1" applyBorder="1" applyAlignment="1">
      <alignment horizontal="left" vertical="center" shrinkToFit="1"/>
      <protection/>
    </xf>
    <xf numFmtId="0" fontId="32" fillId="0" borderId="37" xfId="62" applyFont="1" applyBorder="1" applyAlignment="1">
      <alignment vertical="center"/>
      <protection/>
    </xf>
    <xf numFmtId="0" fontId="31" fillId="0" borderId="43" xfId="62" applyFont="1" applyBorder="1" applyAlignment="1">
      <alignment horizontal="left" vertical="center"/>
      <protection/>
    </xf>
    <xf numFmtId="0" fontId="32" fillId="0" borderId="25" xfId="62" applyFont="1" applyFill="1" applyBorder="1" applyAlignment="1">
      <alignment vertical="center"/>
      <protection/>
    </xf>
    <xf numFmtId="0" fontId="31" fillId="0" borderId="20" xfId="62" applyFont="1" applyFill="1" applyBorder="1" applyAlignment="1">
      <alignment horizontal="right" vertical="center"/>
      <protection/>
    </xf>
    <xf numFmtId="0" fontId="31" fillId="0" borderId="44" xfId="62" applyFont="1" applyFill="1" applyBorder="1" applyAlignment="1">
      <alignment horizontal="left" vertical="center"/>
      <protection/>
    </xf>
    <xf numFmtId="0" fontId="41" fillId="0" borderId="0" xfId="62" applyFont="1" applyFill="1">
      <alignment vertical="center"/>
      <protection/>
    </xf>
    <xf numFmtId="0" fontId="41" fillId="0" borderId="0" xfId="62" applyFont="1">
      <alignment vertical="center"/>
      <protection/>
    </xf>
    <xf numFmtId="0" fontId="31" fillId="24" borderId="10" xfId="62" applyFont="1" applyFill="1" applyBorder="1" applyAlignment="1">
      <alignment horizontal="right" vertical="center"/>
      <protection/>
    </xf>
    <xf numFmtId="0" fontId="17" fillId="0" borderId="0" xfId="62" applyNumberFormat="1" applyFont="1" applyBorder="1" applyAlignment="1">
      <alignment vertical="center" wrapText="1"/>
      <protection/>
    </xf>
    <xf numFmtId="0" fontId="32" fillId="24" borderId="17" xfId="62" applyFont="1" applyFill="1" applyBorder="1" applyAlignment="1">
      <alignment horizontal="right" vertical="center"/>
      <protection/>
    </xf>
    <xf numFmtId="0" fontId="29" fillId="0" borderId="29" xfId="62" applyFont="1" applyFill="1" applyBorder="1" applyAlignment="1">
      <alignment horizontal="right" vertical="center"/>
      <protection/>
    </xf>
    <xf numFmtId="0" fontId="31" fillId="23" borderId="13" xfId="62" applyFont="1" applyFill="1" applyBorder="1" applyAlignment="1">
      <alignment horizontal="left" vertical="center" indent="1"/>
      <protection/>
    </xf>
    <xf numFmtId="0" fontId="31" fillId="23" borderId="13" xfId="62" applyFont="1" applyFill="1" applyBorder="1" applyAlignment="1">
      <alignment horizontal="center" vertical="center"/>
      <protection/>
    </xf>
    <xf numFmtId="0" fontId="31" fillId="23" borderId="14" xfId="62" applyFont="1" applyFill="1" applyBorder="1" applyAlignment="1">
      <alignment horizontal="center" vertical="center"/>
      <protection/>
    </xf>
    <xf numFmtId="0" fontId="31" fillId="0" borderId="24" xfId="62" applyFont="1" applyFill="1" applyBorder="1" applyAlignment="1">
      <alignment horizontal="right" vertical="center" shrinkToFit="1"/>
      <protection/>
    </xf>
    <xf numFmtId="0" fontId="31" fillId="0" borderId="24" xfId="62" applyFont="1" applyFill="1" applyBorder="1" applyAlignment="1">
      <alignment horizontal="left" vertical="center" shrinkToFit="1"/>
      <protection/>
    </xf>
    <xf numFmtId="0" fontId="31" fillId="24" borderId="24" xfId="62" applyFont="1" applyFill="1" applyBorder="1" applyAlignment="1">
      <alignment horizontal="right" vertical="center" shrinkToFit="1"/>
      <protection/>
    </xf>
    <xf numFmtId="0" fontId="32" fillId="24" borderId="35" xfId="62" applyFont="1" applyFill="1" applyBorder="1" applyAlignment="1">
      <alignment horizontal="right" vertical="center"/>
      <protection/>
    </xf>
    <xf numFmtId="0" fontId="31" fillId="0" borderId="25" xfId="62" applyFont="1" applyFill="1" applyBorder="1" applyAlignment="1">
      <alignment horizontal="left" vertical="center" shrinkToFit="1"/>
      <protection/>
    </xf>
    <xf numFmtId="0" fontId="17" fillId="0" borderId="24" xfId="62" applyFont="1" applyFill="1" applyBorder="1">
      <alignment vertical="center"/>
      <protection/>
    </xf>
    <xf numFmtId="0" fontId="33" fillId="0" borderId="24" xfId="62" applyFont="1" applyFill="1" applyBorder="1" applyAlignment="1">
      <alignment vertical="center"/>
      <protection/>
    </xf>
    <xf numFmtId="184" fontId="28" fillId="0" borderId="23" xfId="62" applyNumberFormat="1" applyFont="1" applyBorder="1" applyAlignment="1">
      <alignment horizontal="left" vertical="center"/>
      <protection/>
    </xf>
    <xf numFmtId="0" fontId="32" fillId="0" borderId="29" xfId="62" applyFont="1" applyBorder="1" applyAlignment="1">
      <alignment vertical="center"/>
      <protection/>
    </xf>
    <xf numFmtId="0" fontId="31" fillId="24" borderId="20" xfId="62" applyFont="1" applyFill="1" applyBorder="1" applyAlignment="1">
      <alignment horizontal="right" vertical="center"/>
      <protection/>
    </xf>
    <xf numFmtId="0" fontId="31" fillId="0" borderId="0" xfId="62" applyFont="1" applyFill="1" applyBorder="1" applyAlignment="1">
      <alignment horizontal="left" vertical="center" shrinkToFit="1"/>
      <protection/>
    </xf>
    <xf numFmtId="0" fontId="31" fillId="0" borderId="21" xfId="62" applyFont="1" applyFill="1" applyBorder="1" applyAlignment="1">
      <alignment horizontal="left" vertical="center" shrinkToFit="1"/>
      <protection/>
    </xf>
    <xf numFmtId="0" fontId="33" fillId="0" borderId="28" xfId="62" applyFont="1" applyFill="1" applyBorder="1" applyAlignment="1">
      <alignment vertical="center"/>
      <protection/>
    </xf>
    <xf numFmtId="0" fontId="32" fillId="0" borderId="35" xfId="62" applyFont="1" applyFill="1" applyBorder="1" applyAlignment="1">
      <alignment vertical="center" wrapText="1"/>
      <protection/>
    </xf>
    <xf numFmtId="0" fontId="31" fillId="0" borderId="0" xfId="62" applyFont="1" applyFill="1" applyBorder="1" applyAlignment="1">
      <alignment horizontal="right" vertical="center" shrinkToFit="1"/>
      <protection/>
    </xf>
    <xf numFmtId="0" fontId="31" fillId="0" borderId="10" xfId="62" applyFont="1" applyFill="1" applyBorder="1" applyAlignment="1">
      <alignment horizontal="left" vertical="center"/>
      <protection/>
    </xf>
    <xf numFmtId="0" fontId="32" fillId="0" borderId="24" xfId="62" applyFont="1" applyFill="1" applyBorder="1" applyAlignment="1">
      <alignment vertical="center" shrinkToFit="1"/>
      <protection/>
    </xf>
    <xf numFmtId="0" fontId="32" fillId="24" borderId="37" xfId="62" applyFont="1" applyFill="1" applyBorder="1" applyAlignment="1">
      <alignment horizontal="right" vertical="center"/>
      <protection/>
    </xf>
    <xf numFmtId="0" fontId="32" fillId="0" borderId="25" xfId="62" applyFont="1" applyBorder="1" applyAlignment="1">
      <alignment vertical="center"/>
      <protection/>
    </xf>
    <xf numFmtId="0" fontId="31" fillId="0" borderId="44" xfId="62" applyFont="1" applyFill="1" applyBorder="1" applyAlignment="1">
      <alignment horizontal="right" vertical="center"/>
      <protection/>
    </xf>
    <xf numFmtId="0" fontId="32" fillId="0" borderId="17" xfId="62" applyFont="1" applyFill="1" applyBorder="1" applyAlignment="1">
      <alignment horizontal="left" vertical="center"/>
      <protection/>
    </xf>
    <xf numFmtId="0" fontId="32" fillId="0" borderId="15" xfId="62" applyFont="1" applyFill="1" applyBorder="1" applyAlignment="1">
      <alignment horizontal="left" vertical="center" shrinkToFit="1"/>
      <protection/>
    </xf>
    <xf numFmtId="0" fontId="32" fillId="0" borderId="16" xfId="62" applyFont="1" applyFill="1" applyBorder="1" applyAlignment="1">
      <alignment horizontal="left" vertical="center" shrinkToFit="1"/>
      <protection/>
    </xf>
    <xf numFmtId="0" fontId="32" fillId="0" borderId="19" xfId="62" applyFont="1" applyFill="1" applyBorder="1" applyAlignment="1">
      <alignment horizontal="left" vertical="center"/>
      <protection/>
    </xf>
    <xf numFmtId="0" fontId="32" fillId="0" borderId="21" xfId="62" applyFont="1" applyFill="1" applyBorder="1" applyAlignment="1">
      <alignment horizontal="left" vertical="center" shrinkToFit="1"/>
      <protection/>
    </xf>
    <xf numFmtId="0" fontId="32" fillId="0" borderId="35" xfId="62" applyFont="1" applyFill="1" applyBorder="1" applyAlignment="1">
      <alignment vertical="center" shrinkToFit="1"/>
      <protection/>
    </xf>
    <xf numFmtId="0" fontId="32" fillId="0" borderId="37" xfId="62" applyFont="1" applyFill="1" applyBorder="1" applyAlignment="1">
      <alignment horizontal="right" vertical="center"/>
      <protection/>
    </xf>
    <xf numFmtId="0" fontId="31" fillId="0" borderId="45" xfId="62" applyFont="1" applyFill="1" applyBorder="1" applyAlignment="1">
      <alignment horizontal="right" vertical="center"/>
      <protection/>
    </xf>
    <xf numFmtId="0" fontId="31" fillId="0" borderId="10" xfId="62" applyFont="1" applyFill="1" applyBorder="1" applyAlignment="1">
      <alignment horizontal="left" vertical="center" shrinkToFit="1"/>
      <protection/>
    </xf>
    <xf numFmtId="0" fontId="31" fillId="0" borderId="41" xfId="62" applyFont="1" applyFill="1" applyBorder="1" applyAlignment="1">
      <alignment horizontal="left" vertical="center" shrinkToFit="1"/>
      <protection/>
    </xf>
    <xf numFmtId="0" fontId="32" fillId="0" borderId="42" xfId="62" applyFont="1" applyFill="1" applyBorder="1" applyAlignment="1">
      <alignment vertical="center" wrapText="1"/>
      <protection/>
    </xf>
    <xf numFmtId="0" fontId="32" fillId="0" borderId="10" xfId="62" applyFont="1" applyFill="1" applyBorder="1" applyAlignment="1">
      <alignment vertical="center" wrapText="1"/>
      <protection/>
    </xf>
    <xf numFmtId="0" fontId="33" fillId="0" borderId="10" xfId="62" applyFont="1" applyFill="1" applyBorder="1" applyAlignment="1">
      <alignment vertical="center"/>
      <protection/>
    </xf>
    <xf numFmtId="0" fontId="32" fillId="0" borderId="41" xfId="62" applyFont="1" applyFill="1" applyBorder="1" applyAlignment="1">
      <alignment vertical="center"/>
      <protection/>
    </xf>
    <xf numFmtId="0" fontId="32" fillId="0" borderId="46" xfId="62" applyFont="1" applyFill="1" applyBorder="1" applyAlignment="1">
      <alignment vertical="center" wrapText="1"/>
      <protection/>
    </xf>
    <xf numFmtId="0" fontId="42" fillId="0" borderId="0" xfId="62" applyFont="1" applyAlignment="1">
      <alignment horizontal="left" vertical="center" indent="1"/>
      <protection/>
    </xf>
    <xf numFmtId="0" fontId="27" fillId="0" borderId="0" xfId="62" applyFont="1" applyBorder="1">
      <alignment vertical="center"/>
      <protection/>
    </xf>
    <xf numFmtId="0" fontId="27" fillId="0" borderId="0" xfId="62" applyFont="1" applyBorder="1" applyAlignment="1">
      <alignment vertical="center"/>
      <protection/>
    </xf>
    <xf numFmtId="0" fontId="43" fillId="0" borderId="47" xfId="62" applyFont="1" applyBorder="1" applyAlignment="1">
      <alignment horizontal="left" vertical="center"/>
      <protection/>
    </xf>
    <xf numFmtId="0" fontId="42" fillId="0" borderId="0" xfId="62" applyFont="1" applyBorder="1" applyAlignment="1">
      <alignment horizontal="left" vertical="center" wrapText="1" indent="1"/>
      <protection/>
    </xf>
    <xf numFmtId="0" fontId="44" fillId="0" borderId="0" xfId="62" applyFont="1" applyBorder="1" applyAlignment="1">
      <alignment horizontal="center" vertical="center"/>
      <protection/>
    </xf>
    <xf numFmtId="0" fontId="33" fillId="0" borderId="0" xfId="62" applyFont="1" applyBorder="1" applyAlignment="1">
      <alignment vertical="center"/>
      <protection/>
    </xf>
    <xf numFmtId="0" fontId="33" fillId="0" borderId="0" xfId="62" applyFont="1" applyBorder="1" applyAlignment="1">
      <alignment horizontal="center" vertical="center"/>
      <protection/>
    </xf>
    <xf numFmtId="0" fontId="33" fillId="0" borderId="23" xfId="62" applyFont="1" applyBorder="1" applyAlignment="1">
      <alignment horizontal="center" vertical="center"/>
      <protection/>
    </xf>
    <xf numFmtId="49" fontId="33" fillId="0" borderId="48" xfId="62" applyNumberFormat="1" applyFont="1" applyBorder="1" applyAlignment="1">
      <alignment horizontal="center" vertical="center"/>
      <protection/>
    </xf>
    <xf numFmtId="0" fontId="39" fillId="0" borderId="0" xfId="62" applyFont="1">
      <alignment vertical="center"/>
      <protection/>
    </xf>
    <xf numFmtId="0" fontId="32" fillId="0" borderId="19" xfId="62" applyFont="1" applyBorder="1" applyAlignment="1">
      <alignment vertical="center" shrinkToFit="1"/>
      <protection/>
    </xf>
    <xf numFmtId="0" fontId="32" fillId="0" borderId="0" xfId="62" applyFont="1" applyBorder="1" applyAlignment="1">
      <alignment vertical="center" shrinkToFit="1"/>
      <protection/>
    </xf>
    <xf numFmtId="0" fontId="33" fillId="24" borderId="0" xfId="62" applyFont="1" applyFill="1" applyBorder="1" applyAlignment="1">
      <alignment vertical="center"/>
      <protection/>
    </xf>
    <xf numFmtId="0" fontId="32" fillId="0" borderId="28" xfId="62" applyFont="1" applyFill="1" applyBorder="1" applyAlignment="1">
      <alignment vertical="center"/>
      <protection/>
    </xf>
    <xf numFmtId="0" fontId="32" fillId="24" borderId="0" xfId="62" applyFont="1" applyFill="1" applyBorder="1" applyAlignment="1">
      <alignment vertical="center"/>
      <protection/>
    </xf>
    <xf numFmtId="0" fontId="43" fillId="24" borderId="23" xfId="62" applyFont="1" applyFill="1" applyBorder="1" applyAlignment="1">
      <alignment horizontal="left" vertical="center"/>
      <protection/>
    </xf>
    <xf numFmtId="0" fontId="17" fillId="0" borderId="19" xfId="62" applyFont="1" applyFill="1" applyBorder="1" applyAlignment="1">
      <alignment horizontal="left" vertical="center" wrapText="1"/>
      <protection/>
    </xf>
    <xf numFmtId="0" fontId="17" fillId="0" borderId="0" xfId="62" applyFont="1" applyFill="1" applyBorder="1" applyAlignment="1">
      <alignment horizontal="left" vertical="center" wrapText="1"/>
      <protection/>
    </xf>
    <xf numFmtId="0" fontId="17" fillId="0" borderId="49" xfId="62" applyFont="1" applyFill="1" applyBorder="1" applyAlignment="1">
      <alignment horizontal="left" vertical="center" wrapText="1"/>
      <protection/>
    </xf>
    <xf numFmtId="0" fontId="17" fillId="0" borderId="37" xfId="62" applyFont="1" applyFill="1" applyBorder="1" applyAlignment="1">
      <alignment horizontal="left" vertical="center" wrapText="1"/>
      <protection/>
    </xf>
    <xf numFmtId="0" fontId="17" fillId="0" borderId="28" xfId="62" applyFont="1" applyFill="1" applyBorder="1" applyAlignment="1">
      <alignment horizontal="left" vertical="center" wrapText="1"/>
      <protection/>
    </xf>
    <xf numFmtId="0" fontId="17" fillId="0" borderId="50" xfId="62" applyFont="1" applyFill="1" applyBorder="1" applyAlignment="1">
      <alignment horizontal="left" vertical="center" wrapText="1"/>
      <protection/>
    </xf>
    <xf numFmtId="0" fontId="0" fillId="24" borderId="23" xfId="0" applyFont="1" applyFill="1" applyBorder="1" applyAlignment="1">
      <alignment horizontal="left" vertical="center"/>
    </xf>
    <xf numFmtId="0" fontId="0" fillId="24" borderId="34" xfId="0" applyFont="1" applyFill="1" applyBorder="1" applyAlignment="1">
      <alignment horizontal="left" vertical="center"/>
    </xf>
    <xf numFmtId="0" fontId="17" fillId="0" borderId="10" xfId="62" applyFont="1" applyBorder="1" applyAlignment="1">
      <alignment vertical="center" wrapText="1"/>
      <protection/>
    </xf>
    <xf numFmtId="0" fontId="17" fillId="0" borderId="51" xfId="62" applyFont="1" applyBorder="1" applyAlignment="1">
      <alignment vertical="center" wrapText="1"/>
      <protection/>
    </xf>
    <xf numFmtId="0" fontId="32" fillId="0" borderId="19" xfId="62" applyFont="1" applyFill="1" applyBorder="1" applyAlignment="1">
      <alignment vertical="center" shrinkToFit="1"/>
      <protection/>
    </xf>
    <xf numFmtId="0" fontId="32" fillId="0" borderId="0" xfId="62" applyFont="1" applyFill="1" applyBorder="1" applyAlignment="1">
      <alignment vertical="center" shrinkToFit="1"/>
      <protection/>
    </xf>
    <xf numFmtId="0" fontId="32" fillId="0" borderId="35" xfId="62" applyFont="1" applyFill="1" applyBorder="1" applyAlignment="1">
      <alignment vertical="center" shrinkToFit="1"/>
      <protection/>
    </xf>
    <xf numFmtId="0" fontId="32" fillId="0" borderId="24" xfId="62" applyFont="1" applyFill="1" applyBorder="1" applyAlignment="1">
      <alignment vertical="center" shrinkToFit="1"/>
      <protection/>
    </xf>
    <xf numFmtId="0" fontId="32" fillId="24" borderId="28" xfId="62" applyFont="1" applyFill="1" applyBorder="1" applyAlignment="1">
      <alignment vertical="center"/>
      <protection/>
    </xf>
    <xf numFmtId="0" fontId="17" fillId="0" borderId="19" xfId="62" applyFont="1" applyFill="1" applyBorder="1" applyAlignment="1">
      <alignment vertical="center" wrapText="1"/>
      <protection/>
    </xf>
    <xf numFmtId="0" fontId="17" fillId="0" borderId="0" xfId="62" applyFont="1" applyFill="1" applyBorder="1" applyAlignment="1">
      <alignment vertical="center" wrapText="1"/>
      <protection/>
    </xf>
    <xf numFmtId="0" fontId="17" fillId="0" borderId="49" xfId="62" applyFont="1" applyFill="1" applyBorder="1" applyAlignment="1">
      <alignment vertical="center" wrapText="1"/>
      <protection/>
    </xf>
    <xf numFmtId="0" fontId="17" fillId="0" borderId="38" xfId="62" applyFont="1" applyFill="1" applyBorder="1" applyAlignment="1">
      <alignment vertical="center" wrapText="1"/>
      <protection/>
    </xf>
    <xf numFmtId="0" fontId="17" fillId="0" borderId="30" xfId="62" applyFont="1" applyFill="1" applyBorder="1" applyAlignment="1">
      <alignment vertical="center" wrapText="1"/>
      <protection/>
    </xf>
    <xf numFmtId="0" fontId="17" fillId="0" borderId="35" xfId="62" applyFont="1" applyFill="1" applyBorder="1" applyAlignment="1">
      <alignment horizontal="left" vertical="center" wrapText="1"/>
      <protection/>
    </xf>
    <xf numFmtId="0" fontId="17" fillId="0" borderId="24" xfId="62" applyFont="1" applyFill="1" applyBorder="1" applyAlignment="1">
      <alignment horizontal="left" vertical="center" wrapText="1"/>
      <protection/>
    </xf>
    <xf numFmtId="0" fontId="17" fillId="0" borderId="52" xfId="62" applyFont="1" applyFill="1" applyBorder="1" applyAlignment="1">
      <alignment horizontal="left" vertical="center" wrapText="1"/>
      <protection/>
    </xf>
    <xf numFmtId="0" fontId="17" fillId="0" borderId="24" xfId="62" applyFont="1" applyFill="1" applyBorder="1" applyAlignment="1">
      <alignment vertical="center" wrapText="1"/>
      <protection/>
    </xf>
    <xf numFmtId="0" fontId="17" fillId="0" borderId="52" xfId="62" applyFont="1" applyFill="1" applyBorder="1" applyAlignment="1">
      <alignment vertical="center" wrapText="1"/>
      <protection/>
    </xf>
    <xf numFmtId="0" fontId="17" fillId="0" borderId="53" xfId="62" applyFont="1" applyBorder="1" applyAlignment="1">
      <alignment vertical="center" wrapText="1"/>
      <protection/>
    </xf>
    <xf numFmtId="0" fontId="17" fillId="0" borderId="54" xfId="62" applyFont="1" applyBorder="1" applyAlignment="1">
      <alignment vertical="center" wrapText="1"/>
      <protection/>
    </xf>
    <xf numFmtId="0" fontId="17" fillId="0" borderId="36" xfId="62" applyFont="1" applyFill="1" applyBorder="1" applyAlignment="1">
      <alignment vertical="center" wrapText="1"/>
      <protection/>
    </xf>
    <xf numFmtId="0" fontId="17" fillId="0" borderId="23" xfId="62" applyFont="1" applyFill="1" applyBorder="1" applyAlignment="1">
      <alignment vertical="center" wrapText="1"/>
      <protection/>
    </xf>
    <xf numFmtId="0" fontId="17" fillId="0" borderId="35" xfId="62" applyFont="1" applyFill="1" applyBorder="1" applyAlignment="1">
      <alignment vertical="center" wrapText="1"/>
      <protection/>
    </xf>
    <xf numFmtId="0" fontId="17" fillId="0" borderId="21" xfId="62" applyFont="1" applyBorder="1" applyAlignment="1">
      <alignment vertical="center" wrapText="1"/>
      <protection/>
    </xf>
    <xf numFmtId="0" fontId="17" fillId="0" borderId="45" xfId="62" applyFont="1" applyBorder="1" applyAlignment="1">
      <alignment vertical="center" wrapText="1"/>
      <protection/>
    </xf>
    <xf numFmtId="0" fontId="17" fillId="0" borderId="41" xfId="62" applyFont="1" applyBorder="1" applyAlignment="1">
      <alignment vertical="center" wrapText="1"/>
      <protection/>
    </xf>
    <xf numFmtId="0" fontId="17" fillId="0" borderId="38" xfId="62" applyFont="1" applyBorder="1" applyAlignment="1">
      <alignment vertical="center" wrapText="1"/>
      <protection/>
    </xf>
    <xf numFmtId="0" fontId="17" fillId="0" borderId="30" xfId="62" applyFont="1" applyBorder="1" applyAlignment="1">
      <alignment vertical="center" wrapText="1"/>
      <protection/>
    </xf>
    <xf numFmtId="0" fontId="17" fillId="0" borderId="40" xfId="62" applyFont="1" applyBorder="1" applyAlignment="1">
      <alignment vertical="center" wrapText="1"/>
      <protection/>
    </xf>
    <xf numFmtId="0" fontId="17" fillId="0" borderId="55" xfId="62" applyFont="1" applyBorder="1" applyAlignment="1">
      <alignment vertical="center" wrapText="1"/>
      <protection/>
    </xf>
    <xf numFmtId="0" fontId="17" fillId="0" borderId="56" xfId="62" applyFont="1" applyBorder="1" applyAlignment="1">
      <alignment vertical="center" wrapText="1"/>
      <protection/>
    </xf>
    <xf numFmtId="0" fontId="17" fillId="0" borderId="27" xfId="62" applyFont="1" applyBorder="1" applyAlignment="1">
      <alignment vertical="center" wrapText="1"/>
      <protection/>
    </xf>
    <xf numFmtId="0" fontId="17" fillId="0" borderId="32" xfId="62" applyFont="1" applyBorder="1" applyAlignment="1">
      <alignment vertical="center" wrapText="1"/>
      <protection/>
    </xf>
    <xf numFmtId="0" fontId="17" fillId="0" borderId="44" xfId="62" applyFont="1" applyBorder="1" applyAlignment="1">
      <alignment horizontal="left" vertical="center" wrapText="1"/>
      <protection/>
    </xf>
    <xf numFmtId="0" fontId="17" fillId="0" borderId="28" xfId="62" applyFont="1" applyBorder="1" applyAlignment="1">
      <alignment horizontal="left" vertical="center" wrapText="1"/>
      <protection/>
    </xf>
    <xf numFmtId="0" fontId="17" fillId="0" borderId="57" xfId="62" applyFont="1" applyBorder="1" applyAlignment="1">
      <alignment horizontal="left" vertical="center" wrapText="1"/>
      <protection/>
    </xf>
    <xf numFmtId="0" fontId="17" fillId="0" borderId="49" xfId="62" applyFont="1" applyBorder="1" applyAlignment="1">
      <alignment horizontal="left" vertical="center" wrapText="1"/>
      <protection/>
    </xf>
    <xf numFmtId="0" fontId="17" fillId="0" borderId="17" xfId="62" applyFont="1" applyBorder="1" applyAlignment="1">
      <alignment vertical="center" wrapText="1"/>
      <protection/>
    </xf>
    <xf numFmtId="0" fontId="17" fillId="0" borderId="57" xfId="62" applyFont="1" applyBorder="1" applyAlignment="1">
      <alignment vertical="center" wrapText="1"/>
      <protection/>
    </xf>
    <xf numFmtId="0" fontId="17" fillId="0" borderId="15" xfId="62" applyFont="1" applyBorder="1" applyAlignment="1">
      <alignment horizontal="left" vertical="center" wrapText="1"/>
      <protection/>
    </xf>
    <xf numFmtId="0" fontId="17" fillId="0" borderId="20" xfId="62" applyFont="1" applyBorder="1" applyAlignment="1">
      <alignment horizontal="left" vertical="center" wrapText="1"/>
      <protection/>
    </xf>
    <xf numFmtId="0" fontId="17" fillId="0" borderId="0" xfId="62" applyFont="1" applyBorder="1" applyAlignment="1">
      <alignment horizontal="left" vertical="center" wrapText="1"/>
      <protection/>
    </xf>
    <xf numFmtId="0" fontId="17" fillId="0" borderId="58" xfId="62" applyFont="1" applyBorder="1" applyAlignment="1">
      <alignment horizontal="left" vertical="center" wrapText="1"/>
      <protection/>
    </xf>
    <xf numFmtId="0" fontId="32" fillId="24" borderId="24" xfId="62" applyFont="1" applyFill="1" applyBorder="1" applyAlignment="1">
      <alignment vertical="center"/>
      <protection/>
    </xf>
    <xf numFmtId="0" fontId="31" fillId="0" borderId="28" xfId="62" applyFont="1" applyBorder="1" applyAlignment="1">
      <alignment horizontal="left" vertical="center" shrinkToFit="1"/>
      <protection/>
    </xf>
    <xf numFmtId="0" fontId="31" fillId="0" borderId="29" xfId="62" applyFont="1" applyBorder="1" applyAlignment="1">
      <alignment horizontal="left" vertical="center" shrinkToFit="1"/>
      <protection/>
    </xf>
    <xf numFmtId="0" fontId="17" fillId="0" borderId="35" xfId="62" applyFont="1" applyBorder="1" applyAlignment="1">
      <alignment vertical="center" wrapText="1"/>
      <protection/>
    </xf>
    <xf numFmtId="0" fontId="17" fillId="0" borderId="24" xfId="62" applyFont="1" applyBorder="1" applyAlignment="1">
      <alignment vertical="center" wrapText="1"/>
      <protection/>
    </xf>
    <xf numFmtId="0" fontId="17" fillId="0" borderId="52" xfId="62" applyFont="1" applyBorder="1" applyAlignment="1">
      <alignment vertical="center" wrapText="1"/>
      <protection/>
    </xf>
    <xf numFmtId="0" fontId="17" fillId="0" borderId="19" xfId="62" applyFont="1" applyBorder="1" applyAlignment="1">
      <alignment vertical="center" wrapText="1"/>
      <protection/>
    </xf>
    <xf numFmtId="0" fontId="17" fillId="0" borderId="0" xfId="62" applyFont="1" applyBorder="1" applyAlignment="1">
      <alignment vertical="center" wrapText="1"/>
      <protection/>
    </xf>
    <xf numFmtId="0" fontId="17" fillId="0" borderId="49" xfId="62" applyFont="1" applyBorder="1" applyAlignment="1">
      <alignment vertical="center" wrapText="1"/>
      <protection/>
    </xf>
    <xf numFmtId="0" fontId="17" fillId="0" borderId="37" xfId="62" applyFont="1" applyBorder="1" applyAlignment="1">
      <alignment vertical="center" wrapText="1"/>
      <protection/>
    </xf>
    <xf numFmtId="0" fontId="17" fillId="0" borderId="28" xfId="62" applyFont="1" applyBorder="1" applyAlignment="1">
      <alignment vertical="center" wrapText="1"/>
      <protection/>
    </xf>
    <xf numFmtId="0" fontId="17" fillId="0" borderId="50" xfId="62" applyFont="1" applyBorder="1" applyAlignment="1">
      <alignment vertical="center" wrapText="1"/>
      <protection/>
    </xf>
    <xf numFmtId="0" fontId="31" fillId="0" borderId="24" xfId="62" applyFont="1" applyBorder="1" applyAlignment="1">
      <alignment horizontal="left" vertical="center" shrinkToFit="1"/>
      <protection/>
    </xf>
    <xf numFmtId="0" fontId="31" fillId="0" borderId="25" xfId="62" applyFont="1" applyBorder="1" applyAlignment="1">
      <alignment horizontal="left" vertical="center" shrinkToFit="1"/>
      <protection/>
    </xf>
    <xf numFmtId="0" fontId="31" fillId="0" borderId="0" xfId="62" applyFont="1" applyBorder="1" applyAlignment="1">
      <alignment horizontal="left" vertical="center" shrinkToFit="1"/>
      <protection/>
    </xf>
    <xf numFmtId="0" fontId="31" fillId="0" borderId="21" xfId="62" applyFont="1" applyBorder="1" applyAlignment="1">
      <alignment horizontal="left" vertical="center" shrinkToFit="1"/>
      <protection/>
    </xf>
    <xf numFmtId="0" fontId="0" fillId="0" borderId="27" xfId="0" applyBorder="1" applyAlignment="1">
      <alignment vertical="center" wrapText="1"/>
    </xf>
    <xf numFmtId="0" fontId="0" fillId="0" borderId="32" xfId="0" applyBorder="1" applyAlignment="1">
      <alignment vertical="center"/>
    </xf>
    <xf numFmtId="0" fontId="0" fillId="0" borderId="27"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17" fillId="0" borderId="58" xfId="62" applyFont="1" applyBorder="1" applyAlignment="1">
      <alignment vertical="center" wrapText="1"/>
      <protection/>
    </xf>
    <xf numFmtId="0" fontId="17" fillId="0" borderId="15" xfId="62" applyFont="1" applyBorder="1" applyAlignment="1">
      <alignment vertical="center" wrapText="1"/>
      <protection/>
    </xf>
    <xf numFmtId="0" fontId="17" fillId="0" borderId="20" xfId="62" applyFont="1" applyBorder="1" applyAlignment="1">
      <alignment vertical="center" wrapText="1"/>
      <protection/>
    </xf>
    <xf numFmtId="0" fontId="17" fillId="0" borderId="44" xfId="62" applyFont="1" applyBorder="1" applyAlignment="1">
      <alignment vertical="center" wrapText="1"/>
      <protection/>
    </xf>
    <xf numFmtId="0" fontId="17" fillId="0" borderId="33" xfId="62" applyFont="1" applyBorder="1" applyAlignment="1">
      <alignment vertical="center" wrapText="1"/>
      <protection/>
    </xf>
    <xf numFmtId="0" fontId="17" fillId="0" borderId="31" xfId="62" applyFont="1" applyBorder="1" applyAlignment="1">
      <alignment vertical="center" wrapText="1"/>
      <protection/>
    </xf>
    <xf numFmtId="0" fontId="17" fillId="0" borderId="59" xfId="62" applyFont="1" applyBorder="1" applyAlignment="1">
      <alignment vertical="center" wrapText="1"/>
      <protection/>
    </xf>
    <xf numFmtId="0" fontId="43" fillId="24" borderId="34" xfId="62" applyFont="1" applyFill="1" applyBorder="1" applyAlignment="1">
      <alignment horizontal="left" vertical="center"/>
      <protection/>
    </xf>
    <xf numFmtId="0" fontId="32" fillId="0" borderId="23" xfId="62" applyFont="1" applyBorder="1" applyAlignment="1">
      <alignment horizontal="center" vertical="center"/>
      <protection/>
    </xf>
    <xf numFmtId="0" fontId="32" fillId="0" borderId="34" xfId="62" applyFont="1" applyBorder="1" applyAlignment="1">
      <alignment horizontal="center" vertical="center"/>
      <protection/>
    </xf>
    <xf numFmtId="0" fontId="0" fillId="24" borderId="33"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32" xfId="0" applyFont="1" applyFill="1" applyBorder="1" applyAlignment="1">
      <alignment horizontal="center" vertical="center"/>
    </xf>
    <xf numFmtId="0" fontId="42" fillId="0" borderId="20" xfId="62" applyFont="1" applyBorder="1" applyAlignment="1">
      <alignment horizontal="left" vertical="center" wrapText="1" indent="1"/>
      <protection/>
    </xf>
    <xf numFmtId="0" fontId="42" fillId="0" borderId="0" xfId="62" applyFont="1" applyBorder="1" applyAlignment="1">
      <alignment horizontal="left" vertical="center" wrapText="1" indent="1"/>
      <protection/>
    </xf>
    <xf numFmtId="49" fontId="42" fillId="0" borderId="0" xfId="62" applyNumberFormat="1" applyFont="1" applyBorder="1" applyAlignment="1">
      <alignment horizontal="left" vertical="center" wrapText="1" indent="1"/>
      <protection/>
    </xf>
    <xf numFmtId="0" fontId="32" fillId="0" borderId="26" xfId="62" applyFont="1" applyBorder="1" applyAlignment="1">
      <alignment vertical="center" wrapText="1"/>
      <protection/>
    </xf>
    <xf numFmtId="0" fontId="32" fillId="0" borderId="22" xfId="62" applyFont="1" applyBorder="1" applyAlignment="1">
      <alignment vertical="center" wrapText="1"/>
      <protection/>
    </xf>
    <xf numFmtId="0" fontId="32" fillId="0" borderId="39" xfId="62" applyFont="1" applyBorder="1" applyAlignment="1">
      <alignment vertical="center" wrapText="1"/>
      <protection/>
    </xf>
    <xf numFmtId="178" fontId="32" fillId="21" borderId="0" xfId="62" applyNumberFormat="1" applyFont="1" applyFill="1" applyBorder="1" applyAlignment="1">
      <alignment vertical="center"/>
      <protection/>
    </xf>
    <xf numFmtId="0" fontId="40" fillId="0" borderId="0" xfId="62" applyFont="1" applyBorder="1" applyAlignment="1">
      <alignment horizontal="right" vertical="center"/>
      <protection/>
    </xf>
    <xf numFmtId="0" fontId="32" fillId="0" borderId="21" xfId="62" applyFont="1" applyFill="1" applyBorder="1" applyAlignment="1">
      <alignment vertical="center" shrinkToFit="1"/>
      <protection/>
    </xf>
    <xf numFmtId="0" fontId="32" fillId="0" borderId="0" xfId="62" applyFont="1" applyFill="1" applyBorder="1" applyAlignment="1">
      <alignment vertical="center"/>
      <protection/>
    </xf>
    <xf numFmtId="0" fontId="33" fillId="0" borderId="0" xfId="62" applyFont="1" applyBorder="1" applyAlignment="1">
      <alignment vertical="center" shrinkToFit="1"/>
      <protection/>
    </xf>
    <xf numFmtId="0" fontId="17" fillId="0" borderId="0" xfId="62" applyFont="1" applyAlignment="1">
      <alignment horizontal="center" vertical="center" wrapText="1"/>
      <protection/>
    </xf>
    <xf numFmtId="0" fontId="17" fillId="0" borderId="0" xfId="62" applyFont="1" applyAlignment="1">
      <alignment horizontal="center" vertical="center"/>
      <protection/>
    </xf>
    <xf numFmtId="0" fontId="30" fillId="0" borderId="37" xfId="0" applyFont="1" applyBorder="1" applyAlignment="1">
      <alignment horizontal="left" vertical="center" shrinkToFit="1"/>
    </xf>
    <xf numFmtId="0" fontId="30" fillId="0" borderId="28" xfId="0" applyFont="1" applyBorder="1" applyAlignment="1">
      <alignment horizontal="left" vertical="center" shrinkToFit="1"/>
    </xf>
    <xf numFmtId="0" fontId="35" fillId="24" borderId="28" xfId="0" applyFont="1" applyFill="1" applyBorder="1" applyAlignment="1">
      <alignment horizontal="left" vertical="center"/>
    </xf>
    <xf numFmtId="0" fontId="32" fillId="0" borderId="19" xfId="62" applyFont="1" applyBorder="1" applyAlignment="1">
      <alignment vertical="center"/>
      <protection/>
    </xf>
    <xf numFmtId="0" fontId="32" fillId="0" borderId="0" xfId="62" applyFont="1" applyBorder="1" applyAlignment="1">
      <alignment vertical="center"/>
      <protection/>
    </xf>
    <xf numFmtId="0" fontId="32" fillId="0" borderId="46" xfId="62" applyFont="1" applyBorder="1" applyAlignment="1">
      <alignment vertical="center" wrapText="1"/>
      <protection/>
    </xf>
    <xf numFmtId="0" fontId="32" fillId="0" borderId="18" xfId="62" applyFont="1" applyBorder="1" applyAlignment="1">
      <alignment vertical="center" wrapText="1"/>
      <protection/>
    </xf>
    <xf numFmtId="0" fontId="21" fillId="0" borderId="0" xfId="62" applyFont="1" applyBorder="1" applyAlignment="1">
      <alignment horizontal="center" vertical="center"/>
      <protection/>
    </xf>
    <xf numFmtId="0" fontId="29" fillId="0" borderId="0" xfId="62" applyFont="1" applyAlignment="1">
      <alignment horizontal="left" vertical="center" wrapText="1"/>
      <protection/>
    </xf>
    <xf numFmtId="0" fontId="30" fillId="0" borderId="19" xfId="0" applyFont="1" applyBorder="1" applyAlignment="1">
      <alignment horizontal="left" vertical="center" shrinkToFit="1"/>
    </xf>
    <xf numFmtId="0" fontId="30" fillId="0" borderId="0" xfId="0" applyFont="1" applyBorder="1" applyAlignment="1">
      <alignment horizontal="left" vertical="center" shrinkToFit="1"/>
    </xf>
    <xf numFmtId="0" fontId="35" fillId="24" borderId="0" xfId="0" applyFont="1" applyFill="1" applyBorder="1" applyAlignment="1">
      <alignment horizontal="left" vertical="center"/>
    </xf>
    <xf numFmtId="0" fontId="32" fillId="0" borderId="19" xfId="62" applyFont="1" applyBorder="1" applyAlignment="1">
      <alignment horizontal="left" vertical="center" shrinkToFit="1"/>
      <protection/>
    </xf>
    <xf numFmtId="0" fontId="32" fillId="0" borderId="0" xfId="62" applyFont="1" applyBorder="1" applyAlignment="1">
      <alignment horizontal="left" vertical="center" shrinkToFit="1"/>
      <protection/>
    </xf>
    <xf numFmtId="0" fontId="32" fillId="0" borderId="19" xfId="62" applyFont="1" applyFill="1" applyBorder="1" applyAlignment="1">
      <alignment vertical="center"/>
      <protection/>
    </xf>
    <xf numFmtId="0" fontId="33" fillId="24" borderId="28" xfId="62" applyFont="1" applyFill="1" applyBorder="1" applyAlignment="1">
      <alignment vertical="center"/>
      <protection/>
    </xf>
    <xf numFmtId="0" fontId="32" fillId="0" borderId="35" xfId="62" applyFont="1" applyBorder="1" applyAlignment="1">
      <alignment vertical="center" shrinkToFit="1"/>
      <protection/>
    </xf>
    <xf numFmtId="0" fontId="32" fillId="0" borderId="24" xfId="62" applyFont="1" applyBorder="1" applyAlignment="1">
      <alignment vertical="center" shrinkToFit="1"/>
      <protection/>
    </xf>
    <xf numFmtId="0" fontId="31" fillId="0" borderId="0" xfId="62" applyFont="1" applyBorder="1" applyAlignment="1">
      <alignment horizontal="left" vertical="center"/>
      <protection/>
    </xf>
    <xf numFmtId="0" fontId="31" fillId="0" borderId="21" xfId="62" applyFont="1" applyBorder="1" applyAlignment="1">
      <alignment horizontal="left" vertical="center"/>
      <protection/>
    </xf>
    <xf numFmtId="0" fontId="31" fillId="0" borderId="15" xfId="62" applyFont="1" applyBorder="1" applyAlignment="1">
      <alignment horizontal="left" vertical="center" shrinkToFit="1"/>
      <protection/>
    </xf>
    <xf numFmtId="0" fontId="31" fillId="0" borderId="16" xfId="62" applyFont="1" applyBorder="1" applyAlignment="1">
      <alignment horizontal="left" vertical="center" shrinkToFit="1"/>
      <protection/>
    </xf>
    <xf numFmtId="0" fontId="31" fillId="0" borderId="20" xfId="62" applyFont="1" applyFill="1" applyBorder="1" applyAlignment="1">
      <alignment horizontal="left" vertical="center"/>
      <protection/>
    </xf>
    <xf numFmtId="0" fontId="31" fillId="0" borderId="0" xfId="62" applyFont="1" applyFill="1" applyBorder="1" applyAlignment="1">
      <alignment horizontal="left" vertical="center"/>
      <protection/>
    </xf>
    <xf numFmtId="0" fontId="32" fillId="0" borderId="18" xfId="62" applyFont="1" applyFill="1" applyBorder="1" applyAlignment="1">
      <alignment vertical="center" wrapText="1"/>
      <protection/>
    </xf>
    <xf numFmtId="0" fontId="32" fillId="0" borderId="39" xfId="62" applyFont="1" applyFill="1" applyBorder="1" applyAlignment="1">
      <alignment vertical="center" wrapText="1"/>
      <protection/>
    </xf>
    <xf numFmtId="0" fontId="32" fillId="0" borderId="26" xfId="62" applyFont="1" applyFill="1" applyBorder="1" applyAlignment="1">
      <alignment vertical="center" wrapText="1"/>
      <protection/>
    </xf>
    <xf numFmtId="0" fontId="32" fillId="0" borderId="22" xfId="62" applyFont="1" applyFill="1" applyBorder="1" applyAlignment="1">
      <alignment vertical="center" wrapText="1"/>
      <protection/>
    </xf>
    <xf numFmtId="0" fontId="32" fillId="0" borderId="21" xfId="62" applyFont="1" applyBorder="1" applyAlignment="1">
      <alignment vertical="center" shrinkToFit="1"/>
      <protection/>
    </xf>
    <xf numFmtId="0" fontId="32" fillId="0" borderId="25" xfId="62" applyFont="1" applyBorder="1" applyAlignment="1">
      <alignment vertical="center" shrinkToFit="1"/>
      <protection/>
    </xf>
    <xf numFmtId="0" fontId="32" fillId="0" borderId="37" xfId="62" applyFont="1" applyFill="1" applyBorder="1" applyAlignment="1">
      <alignment vertical="center" shrinkToFit="1"/>
      <protection/>
    </xf>
    <xf numFmtId="0" fontId="32" fillId="0" borderId="28" xfId="62" applyFont="1" applyFill="1" applyBorder="1" applyAlignment="1">
      <alignment vertical="center" shrinkToFit="1"/>
      <protection/>
    </xf>
    <xf numFmtId="0" fontId="32" fillId="0" borderId="0" xfId="62" applyFont="1" applyFill="1" applyBorder="1" applyAlignment="1">
      <alignment horizontal="right" vertical="center"/>
      <protection/>
    </xf>
    <xf numFmtId="0" fontId="32" fillId="0" borderId="37" xfId="62" applyFont="1" applyBorder="1" applyAlignment="1">
      <alignment vertical="center" shrinkToFit="1"/>
      <protection/>
    </xf>
    <xf numFmtId="0" fontId="32" fillId="0" borderId="28" xfId="62" applyFont="1" applyBorder="1" applyAlignment="1">
      <alignment vertical="center" shrinkToFit="1"/>
      <protection/>
    </xf>
    <xf numFmtId="0" fontId="33" fillId="0" borderId="0" xfId="62" applyFont="1" applyFill="1" applyBorder="1" applyAlignment="1">
      <alignment vertical="center"/>
      <protection/>
    </xf>
    <xf numFmtId="0" fontId="32" fillId="0" borderId="34" xfId="62" applyFont="1" applyFill="1" applyBorder="1" applyAlignment="1">
      <alignment vertical="center" wrapText="1"/>
      <protection/>
    </xf>
    <xf numFmtId="0" fontId="32" fillId="24" borderId="19" xfId="62" applyFont="1" applyFill="1" applyBorder="1" applyAlignment="1">
      <alignment vertical="center"/>
      <protection/>
    </xf>
    <xf numFmtId="0" fontId="32" fillId="24" borderId="21" xfId="62" applyFont="1" applyFill="1" applyBorder="1" applyAlignment="1">
      <alignment vertical="center"/>
      <protection/>
    </xf>
    <xf numFmtId="0" fontId="32" fillId="24" borderId="37" xfId="62" applyFont="1" applyFill="1" applyBorder="1" applyAlignment="1">
      <alignment vertical="center"/>
      <protection/>
    </xf>
    <xf numFmtId="0" fontId="32" fillId="24" borderId="29" xfId="62" applyFont="1" applyFill="1" applyBorder="1" applyAlignment="1">
      <alignment vertical="center"/>
      <protection/>
    </xf>
    <xf numFmtId="0" fontId="24" fillId="0" borderId="60" xfId="62" applyFont="1" applyBorder="1" applyAlignment="1">
      <alignment horizontal="center" vertical="center" wrapText="1"/>
      <protection/>
    </xf>
    <xf numFmtId="0" fontId="24" fillId="0" borderId="61" xfId="62" applyFont="1" applyBorder="1" applyAlignment="1">
      <alignment horizontal="center" vertical="center"/>
      <protection/>
    </xf>
    <xf numFmtId="0" fontId="24" fillId="0" borderId="62" xfId="62" applyFont="1" applyBorder="1" applyAlignment="1">
      <alignment horizontal="center" vertical="center"/>
      <protection/>
    </xf>
    <xf numFmtId="0" fontId="43" fillId="0" borderId="47" xfId="62" applyFont="1" applyBorder="1" applyAlignment="1">
      <alignment horizontal="center" vertical="center" wrapText="1"/>
      <protection/>
    </xf>
    <xf numFmtId="0" fontId="0" fillId="24" borderId="47" xfId="0" applyFill="1" applyBorder="1" applyAlignment="1">
      <alignment vertical="center"/>
    </xf>
    <xf numFmtId="0" fontId="43" fillId="0" borderId="47" xfId="62" applyFont="1" applyBorder="1" applyAlignment="1">
      <alignment horizontal="left" vertical="center"/>
      <protection/>
    </xf>
    <xf numFmtId="0" fontId="43" fillId="0" borderId="63" xfId="62" applyFont="1" applyBorder="1" applyAlignment="1">
      <alignment horizontal="left" vertical="center"/>
      <protection/>
    </xf>
    <xf numFmtId="0" fontId="43" fillId="0" borderId="24" xfId="62" applyFont="1" applyBorder="1" applyAlignment="1">
      <alignment horizontal="center" vertical="center" wrapText="1"/>
      <protection/>
    </xf>
    <xf numFmtId="0" fontId="43" fillId="0" borderId="25" xfId="62" applyFont="1" applyBorder="1" applyAlignment="1">
      <alignment horizontal="center" vertical="center" wrapText="1"/>
      <protection/>
    </xf>
    <xf numFmtId="0" fontId="43" fillId="0" borderId="0" xfId="62" applyFont="1" applyBorder="1" applyAlignment="1">
      <alignment horizontal="center" vertical="center" wrapText="1"/>
      <protection/>
    </xf>
    <xf numFmtId="0" fontId="43" fillId="0" borderId="21" xfId="62" applyFont="1" applyBorder="1" applyAlignment="1">
      <alignment horizontal="center" vertical="center" wrapText="1"/>
      <protection/>
    </xf>
    <xf numFmtId="0" fontId="32" fillId="0" borderId="33" xfId="62" applyFont="1" applyBorder="1" applyAlignment="1">
      <alignment horizontal="center" vertical="center"/>
      <protection/>
    </xf>
    <xf numFmtId="0" fontId="32" fillId="0" borderId="31" xfId="62" applyFont="1" applyBorder="1" applyAlignment="1">
      <alignment horizontal="center" vertical="center"/>
      <protection/>
    </xf>
    <xf numFmtId="0" fontId="32" fillId="0" borderId="32" xfId="62" applyFont="1" applyBorder="1" applyAlignment="1">
      <alignment horizontal="center" vertical="center"/>
      <protection/>
    </xf>
    <xf numFmtId="49" fontId="43" fillId="0" borderId="0" xfId="62" applyNumberFormat="1" applyFont="1" applyBorder="1" applyAlignment="1">
      <alignment horizontal="center" vertical="center" wrapText="1"/>
      <protection/>
    </xf>
    <xf numFmtId="49" fontId="43" fillId="0" borderId="21" xfId="62" applyNumberFormat="1" applyFont="1" applyBorder="1" applyAlignment="1">
      <alignment horizontal="center" vertical="center" wrapText="1"/>
      <protection/>
    </xf>
    <xf numFmtId="49" fontId="43" fillId="0" borderId="10" xfId="62" applyNumberFormat="1" applyFont="1" applyBorder="1" applyAlignment="1">
      <alignment horizontal="center" vertical="center" wrapText="1"/>
      <protection/>
    </xf>
    <xf numFmtId="49" fontId="43" fillId="0" borderId="41" xfId="62" applyNumberFormat="1" applyFont="1" applyBorder="1" applyAlignment="1">
      <alignment horizontal="center" vertical="center" wrapText="1"/>
      <protection/>
    </xf>
    <xf numFmtId="49" fontId="43" fillId="24" borderId="48" xfId="62" applyNumberFormat="1" applyFont="1" applyFill="1" applyBorder="1" applyAlignment="1">
      <alignment horizontal="left" vertical="center"/>
      <protection/>
    </xf>
    <xf numFmtId="49" fontId="43" fillId="24" borderId="64" xfId="62" applyNumberFormat="1" applyFont="1" applyFill="1" applyBorder="1" applyAlignment="1">
      <alignment horizontal="left" vertical="center"/>
      <protection/>
    </xf>
    <xf numFmtId="0" fontId="0" fillId="24" borderId="33" xfId="0" applyFill="1" applyBorder="1" applyAlignment="1">
      <alignment vertical="center"/>
    </xf>
    <xf numFmtId="0" fontId="0" fillId="24" borderId="31" xfId="0" applyFill="1" applyBorder="1" applyAlignment="1">
      <alignment vertical="center"/>
    </xf>
    <xf numFmtId="0" fontId="0" fillId="24" borderId="32" xfId="0" applyFill="1" applyBorder="1" applyAlignment="1">
      <alignment vertical="center"/>
    </xf>
    <xf numFmtId="0" fontId="32" fillId="0" borderId="37" xfId="62" applyFont="1" applyFill="1" applyBorder="1" applyAlignment="1">
      <alignment vertical="center" wrapText="1"/>
      <protection/>
    </xf>
    <xf numFmtId="0" fontId="32" fillId="0" borderId="28" xfId="62" applyFont="1" applyFill="1" applyBorder="1" applyAlignment="1">
      <alignment vertical="center" wrapText="1"/>
      <protection/>
    </xf>
    <xf numFmtId="0" fontId="32" fillId="0" borderId="15" xfId="62" applyFont="1" applyBorder="1" applyAlignment="1">
      <alignment vertical="center" shrinkToFit="1"/>
      <protection/>
    </xf>
    <xf numFmtId="0" fontId="32" fillId="0" borderId="16" xfId="62" applyFont="1" applyBorder="1" applyAlignment="1">
      <alignment vertical="center" shrinkToFit="1"/>
      <protection/>
    </xf>
    <xf numFmtId="0" fontId="33" fillId="24" borderId="24" xfId="62" applyFont="1" applyFill="1" applyBorder="1" applyAlignment="1">
      <alignment vertical="center"/>
      <protection/>
    </xf>
    <xf numFmtId="0" fontId="17" fillId="0" borderId="65" xfId="62" applyFont="1" applyBorder="1" applyAlignment="1">
      <alignment vertical="center" wrapText="1"/>
      <protection/>
    </xf>
    <xf numFmtId="0" fontId="17" fillId="0" borderId="66" xfId="62" applyFont="1" applyBorder="1" applyAlignment="1">
      <alignment vertical="center" wrapText="1"/>
      <protection/>
    </xf>
    <xf numFmtId="0" fontId="17" fillId="0" borderId="67" xfId="62" applyFont="1" applyBorder="1" applyAlignment="1">
      <alignment vertical="center" wrapText="1"/>
      <protection/>
    </xf>
    <xf numFmtId="0" fontId="32" fillId="0" borderId="25" xfId="62" applyFont="1" applyFill="1" applyBorder="1" applyAlignment="1">
      <alignment vertical="center" shrinkToFit="1"/>
      <protection/>
    </xf>
    <xf numFmtId="0" fontId="32" fillId="0" borderId="29" xfId="62" applyFont="1" applyFill="1" applyBorder="1" applyAlignment="1">
      <alignment vertical="center" shrinkToFit="1"/>
      <protection/>
    </xf>
    <xf numFmtId="0" fontId="32" fillId="0" borderId="35" xfId="62" applyFont="1" applyFill="1" applyBorder="1" applyAlignment="1">
      <alignment vertical="center" wrapText="1"/>
      <protection/>
    </xf>
    <xf numFmtId="0" fontId="32" fillId="0" borderId="24" xfId="62" applyFont="1" applyFill="1" applyBorder="1" applyAlignment="1">
      <alignment vertical="center" wrapText="1"/>
      <protection/>
    </xf>
    <xf numFmtId="0" fontId="32" fillId="0" borderId="25" xfId="62" applyFont="1" applyFill="1" applyBorder="1" applyAlignment="1">
      <alignment vertical="center" wrapText="1"/>
      <protection/>
    </xf>
    <xf numFmtId="0" fontId="32" fillId="0" borderId="34" xfId="62" applyFont="1" applyBorder="1" applyAlignment="1">
      <alignment vertical="center" wrapText="1"/>
      <protection/>
    </xf>
    <xf numFmtId="0" fontId="17" fillId="0" borderId="35" xfId="62" applyFont="1" applyBorder="1" applyAlignment="1">
      <alignment horizontal="left" vertical="center" wrapText="1"/>
      <protection/>
    </xf>
    <xf numFmtId="0" fontId="17" fillId="0" borderId="24" xfId="62" applyFont="1" applyBorder="1" applyAlignment="1">
      <alignment horizontal="left" vertical="center" wrapText="1"/>
      <protection/>
    </xf>
    <xf numFmtId="0" fontId="17" fillId="0" borderId="52" xfId="62" applyFont="1" applyBorder="1" applyAlignment="1">
      <alignment horizontal="left" vertical="center" wrapText="1"/>
      <protection/>
    </xf>
    <xf numFmtId="0" fontId="17" fillId="0" borderId="19" xfId="62" applyFont="1" applyBorder="1" applyAlignment="1">
      <alignment horizontal="left" vertical="center" wrapText="1"/>
      <protection/>
    </xf>
    <xf numFmtId="0" fontId="17" fillId="0" borderId="33" xfId="62" applyFont="1" applyBorder="1" applyAlignment="1">
      <alignment horizontal="center" vertical="center" wrapText="1"/>
      <protection/>
    </xf>
    <xf numFmtId="0" fontId="17" fillId="0" borderId="31" xfId="62" applyFont="1" applyBorder="1" applyAlignment="1">
      <alignment horizontal="center" vertical="center" wrapText="1"/>
      <protection/>
    </xf>
    <xf numFmtId="0" fontId="17" fillId="0" borderId="59" xfId="62" applyFont="1" applyBorder="1" applyAlignment="1">
      <alignment horizontal="center" vertical="center" wrapText="1"/>
      <protection/>
    </xf>
    <xf numFmtId="0" fontId="17" fillId="0" borderId="42" xfId="62" applyFont="1" applyBorder="1" applyAlignment="1">
      <alignment vertical="center" wrapText="1"/>
      <protection/>
    </xf>
    <xf numFmtId="0" fontId="31" fillId="0" borderId="35" xfId="62" applyFont="1" applyBorder="1" applyAlignment="1">
      <alignment vertical="center" wrapText="1"/>
      <protection/>
    </xf>
    <xf numFmtId="0" fontId="31" fillId="0" borderId="24" xfId="62" applyFont="1" applyBorder="1" applyAlignment="1">
      <alignment vertical="center" wrapText="1"/>
      <protection/>
    </xf>
    <xf numFmtId="0" fontId="31" fillId="0" borderId="52" xfId="62" applyFont="1" applyBorder="1" applyAlignment="1">
      <alignment vertical="center" wrapText="1"/>
      <protection/>
    </xf>
    <xf numFmtId="0" fontId="31" fillId="0" borderId="37" xfId="62" applyFont="1" applyBorder="1" applyAlignment="1">
      <alignment vertical="center" wrapText="1"/>
      <protection/>
    </xf>
    <xf numFmtId="0" fontId="31" fillId="0" borderId="28" xfId="62" applyFont="1" applyBorder="1" applyAlignment="1">
      <alignment vertical="center" wrapText="1"/>
      <protection/>
    </xf>
    <xf numFmtId="0" fontId="31" fillId="0" borderId="50" xfId="62" applyFont="1" applyBorder="1" applyAlignment="1">
      <alignment vertical="center" wrapText="1"/>
      <protection/>
    </xf>
    <xf numFmtId="0" fontId="26" fillId="0" borderId="31" xfId="0" applyFont="1" applyBorder="1" applyAlignment="1">
      <alignment vertical="center" wrapText="1"/>
    </xf>
    <xf numFmtId="0" fontId="26" fillId="0" borderId="59" xfId="0" applyFont="1" applyBorder="1" applyAlignment="1">
      <alignment vertical="center" wrapText="1"/>
    </xf>
    <xf numFmtId="0" fontId="17" fillId="0" borderId="23" xfId="62" applyFont="1" applyBorder="1" applyAlignment="1">
      <alignment vertical="center" wrapText="1"/>
      <protection/>
    </xf>
    <xf numFmtId="0" fontId="17" fillId="0" borderId="34" xfId="62" applyFont="1" applyBorder="1" applyAlignment="1">
      <alignment vertical="center" wrapText="1"/>
      <protection/>
    </xf>
    <xf numFmtId="0" fontId="17" fillId="0" borderId="48" xfId="62" applyFont="1" applyBorder="1" applyAlignment="1">
      <alignment vertical="center" wrapText="1"/>
      <protection/>
    </xf>
    <xf numFmtId="0" fontId="17" fillId="0" borderId="64" xfId="62" applyFont="1" applyBorder="1" applyAlignment="1">
      <alignment vertical="center" wrapText="1"/>
      <protection/>
    </xf>
    <xf numFmtId="0" fontId="17" fillId="0" borderId="37" xfId="62" applyFont="1" applyBorder="1" applyAlignment="1">
      <alignment horizontal="left" vertical="center" wrapText="1"/>
      <protection/>
    </xf>
    <xf numFmtId="0" fontId="17" fillId="0" borderId="50" xfId="62" applyFont="1" applyBorder="1" applyAlignment="1">
      <alignment horizontal="left" vertical="center" wrapText="1"/>
      <protection/>
    </xf>
    <xf numFmtId="0" fontId="31" fillId="0" borderId="42" xfId="62" applyFont="1" applyBorder="1" applyAlignment="1">
      <alignment vertical="center" wrapText="1"/>
      <protection/>
    </xf>
    <xf numFmtId="0" fontId="31" fillId="0" borderId="10" xfId="62" applyFont="1" applyBorder="1" applyAlignment="1">
      <alignment vertical="center" wrapText="1"/>
      <protection/>
    </xf>
    <xf numFmtId="0" fontId="31" fillId="0" borderId="51" xfId="62" applyFont="1" applyBorder="1" applyAlignment="1">
      <alignment vertical="center" wrapText="1"/>
      <protection/>
    </xf>
    <xf numFmtId="0" fontId="26" fillId="0" borderId="31" xfId="0" applyFont="1" applyBorder="1" applyAlignment="1">
      <alignment horizontal="center" vertical="center" wrapText="1"/>
    </xf>
    <xf numFmtId="0" fontId="26" fillId="0" borderId="59" xfId="0" applyFont="1" applyBorder="1" applyAlignment="1">
      <alignment horizontal="center" vertical="center" wrapText="1"/>
    </xf>
    <xf numFmtId="0" fontId="17" fillId="0" borderId="36" xfId="62" applyFont="1" applyBorder="1" applyAlignment="1">
      <alignment vertical="center" wrapText="1"/>
      <protection/>
    </xf>
    <xf numFmtId="0" fontId="17" fillId="0" borderId="16" xfId="62" applyFont="1" applyBorder="1" applyAlignment="1">
      <alignment vertical="center" wrapText="1"/>
      <protection/>
    </xf>
    <xf numFmtId="0" fontId="25" fillId="0" borderId="0" xfId="62" applyFont="1" applyAlignment="1">
      <alignment horizontal="center" vertical="center" wrapText="1"/>
      <protection/>
    </xf>
    <xf numFmtId="0" fontId="23" fillId="0" borderId="0" xfId="0" applyFont="1" applyAlignment="1">
      <alignment horizontal="center" vertical="center"/>
    </xf>
    <xf numFmtId="0" fontId="26" fillId="0" borderId="21" xfId="0" applyFont="1" applyBorder="1" applyAlignment="1">
      <alignment vertical="center" wrapText="1"/>
    </xf>
    <xf numFmtId="0" fontId="26" fillId="0" borderId="41" xfId="0" applyFont="1" applyBorder="1" applyAlignment="1">
      <alignment vertical="center" wrapText="1"/>
    </xf>
    <xf numFmtId="0" fontId="17" fillId="0" borderId="17" xfId="62" applyNumberFormat="1" applyFont="1" applyBorder="1" applyAlignment="1">
      <alignment vertical="center" wrapText="1"/>
      <protection/>
    </xf>
    <xf numFmtId="0" fontId="17" fillId="0" borderId="15" xfId="62" applyNumberFormat="1" applyFont="1" applyBorder="1" applyAlignment="1">
      <alignment vertical="center" wrapText="1"/>
      <protection/>
    </xf>
    <xf numFmtId="0" fontId="17" fillId="0" borderId="57" xfId="62" applyNumberFormat="1" applyFont="1" applyBorder="1" applyAlignment="1">
      <alignment vertical="center" wrapText="1"/>
      <protection/>
    </xf>
    <xf numFmtId="0" fontId="17" fillId="0" borderId="19" xfId="62" applyNumberFormat="1" applyFont="1" applyBorder="1" applyAlignment="1">
      <alignment vertical="center" wrapText="1"/>
      <protection/>
    </xf>
    <xf numFmtId="0" fontId="17" fillId="0" borderId="0" xfId="62" applyNumberFormat="1" applyFont="1" applyBorder="1" applyAlignment="1">
      <alignment vertical="center" wrapText="1"/>
      <protection/>
    </xf>
    <xf numFmtId="0" fontId="17" fillId="0" borderId="49" xfId="62" applyNumberFormat="1" applyFont="1" applyBorder="1" applyAlignment="1">
      <alignment vertical="center" wrapText="1"/>
      <protection/>
    </xf>
    <xf numFmtId="0" fontId="17" fillId="0" borderId="42" xfId="62" applyNumberFormat="1" applyFont="1" applyBorder="1" applyAlignment="1">
      <alignment vertical="center" wrapText="1"/>
      <protection/>
    </xf>
    <xf numFmtId="0" fontId="17" fillId="0" borderId="10" xfId="62" applyNumberFormat="1" applyFont="1" applyBorder="1" applyAlignment="1">
      <alignment vertical="center" wrapText="1"/>
      <protection/>
    </xf>
    <xf numFmtId="0" fontId="17" fillId="0" borderId="51" xfId="62" applyNumberFormat="1" applyFont="1" applyBorder="1" applyAlignment="1">
      <alignment vertical="center" wrapText="1"/>
      <protection/>
    </xf>
    <xf numFmtId="0" fontId="17" fillId="0" borderId="35" xfId="62" applyNumberFormat="1" applyFont="1" applyBorder="1" applyAlignment="1">
      <alignment vertical="center" wrapText="1"/>
      <protection/>
    </xf>
    <xf numFmtId="0" fontId="17" fillId="0" borderId="24" xfId="62" applyNumberFormat="1" applyFont="1" applyBorder="1" applyAlignment="1">
      <alignment vertical="center" wrapText="1"/>
      <protection/>
    </xf>
    <xf numFmtId="0" fontId="17" fillId="0" borderId="52" xfId="62" applyNumberFormat="1" applyFont="1" applyBorder="1" applyAlignment="1">
      <alignment vertical="center" wrapText="1"/>
      <protection/>
    </xf>
    <xf numFmtId="0" fontId="17" fillId="0" borderId="37" xfId="62" applyNumberFormat="1" applyFont="1" applyBorder="1" applyAlignment="1">
      <alignment vertical="center" wrapText="1"/>
      <protection/>
    </xf>
    <xf numFmtId="0" fontId="17" fillId="0" borderId="28" xfId="62" applyNumberFormat="1" applyFont="1" applyBorder="1" applyAlignment="1">
      <alignment vertical="center" wrapText="1"/>
      <protection/>
    </xf>
    <xf numFmtId="0" fontId="17" fillId="0" borderId="50" xfId="62" applyNumberFormat="1" applyFont="1" applyBorder="1" applyAlignment="1">
      <alignment vertical="center" wrapText="1"/>
      <protection/>
    </xf>
    <xf numFmtId="0" fontId="31" fillId="0" borderId="24" xfId="62" applyFont="1" applyBorder="1" applyAlignment="1">
      <alignment horizontal="left" vertical="center" wrapText="1"/>
      <protection/>
    </xf>
    <xf numFmtId="0" fontId="31" fillId="0" borderId="25" xfId="62" applyFont="1" applyBorder="1" applyAlignment="1">
      <alignment horizontal="left" vertical="center" wrapText="1"/>
      <protection/>
    </xf>
    <xf numFmtId="0" fontId="17" fillId="23" borderId="11" xfId="62" applyFont="1" applyFill="1" applyBorder="1" applyAlignment="1">
      <alignment vertical="center"/>
      <protection/>
    </xf>
    <xf numFmtId="0" fontId="17" fillId="23" borderId="13" xfId="62" applyFont="1" applyFill="1" applyBorder="1" applyAlignment="1">
      <alignment vertical="center"/>
      <protection/>
    </xf>
    <xf numFmtId="0" fontId="17" fillId="0" borderId="58" xfId="0" applyFont="1" applyBorder="1" applyAlignment="1">
      <alignment vertical="center" wrapText="1"/>
    </xf>
    <xf numFmtId="0" fontId="17" fillId="0" borderId="16"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26" fillId="0" borderId="20" xfId="0" applyFont="1" applyBorder="1" applyAlignment="1">
      <alignment vertical="center" wrapText="1"/>
    </xf>
    <xf numFmtId="0" fontId="26" fillId="0" borderId="45" xfId="0" applyFont="1" applyBorder="1" applyAlignment="1">
      <alignment vertical="center" wrapText="1"/>
    </xf>
    <xf numFmtId="0" fontId="31" fillId="0" borderId="10" xfId="62" applyFont="1" applyBorder="1" applyAlignment="1">
      <alignment horizontal="left" vertical="center" shrinkToFit="1"/>
      <protection/>
    </xf>
    <xf numFmtId="0" fontId="31" fillId="0" borderId="41" xfId="62" applyFont="1" applyBorder="1" applyAlignment="1">
      <alignment horizontal="left" vertical="center" shrinkToFit="1"/>
      <protection/>
    </xf>
    <xf numFmtId="0" fontId="17" fillId="0" borderId="45" xfId="0" applyFont="1" applyBorder="1" applyAlignment="1">
      <alignment vertical="center" wrapText="1"/>
    </xf>
    <xf numFmtId="0" fontId="17" fillId="0" borderId="41" xfId="0" applyFont="1" applyBorder="1" applyAlignment="1">
      <alignment vertical="center" wrapText="1"/>
    </xf>
    <xf numFmtId="0" fontId="17" fillId="0" borderId="13" xfId="62" applyFont="1" applyBorder="1" applyAlignment="1">
      <alignment horizontal="center" vertical="center"/>
      <protection/>
    </xf>
    <xf numFmtId="0" fontId="26" fillId="0" borderId="14" xfId="0" applyFont="1" applyBorder="1" applyAlignment="1">
      <alignment horizontal="center" vertical="center"/>
    </xf>
    <xf numFmtId="0" fontId="32" fillId="0" borderId="19" xfId="62" applyFont="1" applyFill="1" applyBorder="1" applyAlignment="1">
      <alignment horizontal="left" vertical="center" shrinkToFit="1"/>
      <protection/>
    </xf>
    <xf numFmtId="0" fontId="32" fillId="0" borderId="0" xfId="62" applyFont="1" applyFill="1" applyBorder="1" applyAlignment="1">
      <alignment horizontal="left" vertical="center" shrinkToFit="1"/>
      <protection/>
    </xf>
    <xf numFmtId="0" fontId="30" fillId="0" borderId="10" xfId="62" applyFont="1" applyBorder="1" applyAlignment="1">
      <alignment horizontal="center" wrapText="1"/>
      <protection/>
    </xf>
    <xf numFmtId="0" fontId="30" fillId="0" borderId="19" xfId="62" applyFont="1" applyBorder="1" applyAlignment="1">
      <alignment horizontal="left" vertical="center" shrinkToFit="1"/>
      <protection/>
    </xf>
    <xf numFmtId="0" fontId="30" fillId="0" borderId="0" xfId="62" applyFont="1" applyBorder="1" applyAlignment="1">
      <alignment horizontal="left" vertical="center" shrinkToFit="1"/>
      <protection/>
    </xf>
    <xf numFmtId="0" fontId="30" fillId="0" borderId="0" xfId="0" applyFont="1" applyBorder="1" applyAlignment="1">
      <alignment horizontal="right" vertical="center"/>
    </xf>
    <xf numFmtId="0" fontId="17" fillId="0" borderId="0" xfId="62" applyFont="1" applyBorder="1" applyAlignment="1">
      <alignment vertical="center"/>
      <protection/>
    </xf>
    <xf numFmtId="0" fontId="26" fillId="0" borderId="0" xfId="0" applyFont="1" applyBorder="1" applyAlignment="1">
      <alignment vertical="center"/>
    </xf>
    <xf numFmtId="0" fontId="17" fillId="0" borderId="26" xfId="62" applyFont="1" applyBorder="1" applyAlignment="1">
      <alignment vertical="center" wrapText="1"/>
      <protection/>
    </xf>
    <xf numFmtId="0" fontId="26" fillId="0" borderId="13" xfId="0" applyFont="1" applyBorder="1" applyAlignment="1">
      <alignment vertical="center"/>
    </xf>
    <xf numFmtId="0" fontId="17" fillId="0" borderId="68" xfId="62" applyFont="1" applyBorder="1" applyAlignment="1">
      <alignment vertical="center" wrapText="1"/>
      <protection/>
    </xf>
    <xf numFmtId="0" fontId="17" fillId="0" borderId="69" xfId="62" applyFont="1" applyBorder="1" applyAlignment="1">
      <alignment vertical="center" wrapText="1"/>
      <protection/>
    </xf>
    <xf numFmtId="0" fontId="17" fillId="0" borderId="70" xfId="62" applyFont="1" applyBorder="1" applyAlignment="1">
      <alignment vertical="center" wrapText="1"/>
      <protection/>
    </xf>
    <xf numFmtId="0" fontId="29" fillId="0" borderId="35" xfId="62" applyFont="1" applyBorder="1" applyAlignment="1">
      <alignment horizontal="right" vertical="top" wrapText="1"/>
      <protection/>
    </xf>
    <xf numFmtId="0" fontId="29" fillId="0" borderId="24" xfId="62" applyFont="1" applyBorder="1" applyAlignment="1">
      <alignment horizontal="right" vertical="top" wrapText="1"/>
      <protection/>
    </xf>
    <xf numFmtId="0" fontId="29" fillId="0" borderId="25" xfId="62" applyFont="1" applyBorder="1" applyAlignment="1">
      <alignment horizontal="right" vertical="top" wrapText="1"/>
      <protection/>
    </xf>
    <xf numFmtId="0" fontId="32" fillId="0" borderId="0" xfId="62" applyFont="1" applyBorder="1" applyAlignment="1">
      <alignment vertical="center" wrapText="1"/>
      <protection/>
    </xf>
    <xf numFmtId="0" fontId="32" fillId="0" borderId="21" xfId="62" applyFont="1" applyBorder="1" applyAlignment="1">
      <alignment vertical="center" wrapText="1"/>
      <protection/>
    </xf>
    <xf numFmtId="0" fontId="17" fillId="0" borderId="71" xfId="62" applyFont="1" applyBorder="1" applyAlignment="1">
      <alignment horizontal="center" vertical="center"/>
      <protection/>
    </xf>
    <xf numFmtId="0" fontId="17" fillId="0" borderId="69" xfId="62" applyFont="1" applyBorder="1" applyAlignment="1">
      <alignment horizontal="center" vertical="center"/>
      <protection/>
    </xf>
    <xf numFmtId="0" fontId="32" fillId="0" borderId="37" xfId="62" applyFont="1" applyFill="1" applyBorder="1" applyAlignment="1">
      <alignment vertical="center"/>
      <protection/>
    </xf>
    <xf numFmtId="0" fontId="32" fillId="24" borderId="19" xfId="62" applyFont="1" applyFill="1" applyBorder="1" applyAlignment="1">
      <alignment horizontal="right" vertical="center" wrapText="1"/>
      <protection/>
    </xf>
    <xf numFmtId="0" fontId="17" fillId="0" borderId="11" xfId="62" applyFont="1" applyBorder="1" applyAlignment="1">
      <alignment horizontal="left" vertical="center" wrapText="1"/>
      <protection/>
    </xf>
    <xf numFmtId="0" fontId="17" fillId="0" borderId="13" xfId="62" applyFont="1" applyBorder="1" applyAlignment="1">
      <alignment horizontal="left" vertical="center" wrapText="1"/>
      <protection/>
    </xf>
    <xf numFmtId="0" fontId="17" fillId="0" borderId="0" xfId="62"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要件充足CL書式_105J" xfId="62"/>
    <cellStyle name="Followed Hyperlink" xfId="63"/>
    <cellStyle name="良い" xfId="64"/>
  </cellStyles>
  <dxfs count="57">
    <dxf>
      <font>
        <b val="0"/>
        <i val="0"/>
        <color indexed="10"/>
      </font>
    </dxf>
    <dxf>
      <font>
        <color indexed="9"/>
      </font>
    </dxf>
    <dxf>
      <font>
        <color indexed="15"/>
      </font>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i val="0"/>
        <color indexed="10"/>
      </font>
    </dxf>
    <dxf>
      <font>
        <b/>
        <i val="0"/>
        <color indexed="12"/>
      </font>
    </dxf>
    <dxf>
      <font>
        <b/>
        <i val="0"/>
        <color indexed="10"/>
      </font>
    </dxf>
    <dxf>
      <font>
        <b val="0"/>
        <i val="0"/>
        <color indexed="10"/>
      </font>
    </dxf>
    <dxf>
      <font>
        <color indexed="9"/>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b val="0"/>
        <i val="0"/>
        <color indexed="10"/>
      </font>
    </dxf>
    <dxf>
      <font>
        <b val="0"/>
        <i val="0"/>
        <color indexed="11"/>
      </font>
      <fill>
        <patternFill patternType="none">
          <bgColor indexed="65"/>
        </patternFill>
      </fill>
      <border>
        <left/>
        <right/>
        <top/>
        <bottom/>
      </border>
    </dxf>
    <dxf>
      <font>
        <b val="0"/>
        <i val="0"/>
        <color indexed="10"/>
      </font>
      <fill>
        <patternFill patternType="none">
          <bgColor indexed="65"/>
        </patternFill>
      </fill>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val="0"/>
        <i val="0"/>
        <color indexed="13"/>
      </font>
    </dxf>
    <dxf>
      <font>
        <color indexed="10"/>
      </font>
    </dxf>
    <dxf>
      <font>
        <color indexed="15"/>
      </font>
    </dxf>
    <dxf>
      <font>
        <b/>
        <i val="0"/>
        <color indexed="10"/>
      </font>
    </dxf>
    <dxf>
      <font>
        <b/>
        <i val="0"/>
        <color indexed="12"/>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85725</xdr:colOff>
      <xdr:row>3</xdr:row>
      <xdr:rowOff>57150</xdr:rowOff>
    </xdr:from>
    <xdr:to>
      <xdr:col>28</xdr:col>
      <xdr:colOff>695325</xdr:colOff>
      <xdr:row>5</xdr:row>
      <xdr:rowOff>190500</xdr:rowOff>
    </xdr:to>
    <xdr:sp>
      <xdr:nvSpPr>
        <xdr:cNvPr id="1" name="Text Box 2"/>
        <xdr:cNvSpPr txBox="1">
          <a:spLocks noChangeArrowheads="1"/>
        </xdr:cNvSpPr>
      </xdr:nvSpPr>
      <xdr:spPr>
        <a:xfrm>
          <a:off x="7581900" y="914400"/>
          <a:ext cx="2038350" cy="619125"/>
        </a:xfrm>
        <a:prstGeom prst="rect">
          <a:avLst/>
        </a:prstGeom>
        <a:solidFill>
          <a:srgbClr val="FFFFFF"/>
        </a:solidFill>
        <a:ln w="6350" cmpd="sng">
          <a:solidFill>
            <a:srgbClr val="000000"/>
          </a:solidFill>
          <a:prstDash val="dash"/>
          <a:headEnd type="none"/>
          <a:tailEnd type="none"/>
        </a:ln>
      </xdr:spPr>
      <xdr:txBody>
        <a:bodyPr vertOverflow="clip" wrap="square" lIns="72000" tIns="46800" rIns="54000" bIns="46800"/>
        <a:p>
          <a:pPr algn="l">
            <a:defRPr/>
          </a:pPr>
          <a:r>
            <a:rPr lang="en-US" cap="none" sz="900" b="0" i="0" u="none" baseline="0">
              <a:solidFill>
                <a:srgbClr val="000000"/>
              </a:solidFill>
              <a:latin typeface="ＭＳ Ｐゴシック"/>
              <a:ea typeface="ＭＳ Ｐゴシック"/>
              <a:cs typeface="ＭＳ Ｐゴシック"/>
            </a:rPr>
            <a:t>水色のセルのみご記入ください。
</a:t>
          </a:r>
          <a:r>
            <a:rPr lang="en-US" cap="none" sz="900" b="0" i="0" u="none" baseline="0">
              <a:solidFill>
                <a:srgbClr val="000000"/>
              </a:solidFill>
              <a:latin typeface="ＭＳ Ｐゴシック"/>
              <a:ea typeface="ＭＳ Ｐゴシック"/>
              <a:cs typeface="ＭＳ Ｐゴシック"/>
            </a:rPr>
            <a:t>黄色セルは自動記入欄につき
</a:t>
          </a:r>
          <a:r>
            <a:rPr lang="en-US" cap="none" sz="900" b="0" i="0" u="none" baseline="0">
              <a:solidFill>
                <a:srgbClr val="000000"/>
              </a:solidFill>
              <a:latin typeface="ＭＳ Ｐゴシック"/>
              <a:ea typeface="ＭＳ Ｐゴシック"/>
              <a:cs typeface="ＭＳ Ｐゴシック"/>
            </a:rPr>
            <a:t>触らないでください。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E264"/>
  <sheetViews>
    <sheetView tabSelected="1" view="pageBreakPreview" zoomScaleNormal="70" zoomScaleSheetLayoutView="100" zoomScalePageLayoutView="0" workbookViewId="0" topLeftCell="B1">
      <selection activeCell="I5" sqref="I5"/>
    </sheetView>
  </sheetViews>
  <sheetFormatPr defaultColWidth="9.00390625" defaultRowHeight="13.5"/>
  <cols>
    <col min="1" max="1" width="8.00390625" style="1" hidden="1" customWidth="1"/>
    <col min="2" max="3" width="4.625" style="1" customWidth="1"/>
    <col min="4" max="4" width="2.625" style="1" customWidth="1"/>
    <col min="5" max="6" width="4.625" style="1" customWidth="1"/>
    <col min="7" max="7" width="2.625" style="1" customWidth="1"/>
    <col min="8" max="8" width="28.625" style="1" customWidth="1"/>
    <col min="9" max="17" width="3.375" style="1" customWidth="1"/>
    <col min="18" max="28" width="3.125" style="1" customWidth="1"/>
    <col min="29" max="29" width="10.75390625" style="1" customWidth="1"/>
    <col min="30" max="30" width="1.75390625" style="1" customWidth="1"/>
    <col min="31" max="33" width="3.125" style="1" customWidth="1"/>
    <col min="34" max="34" width="9.00390625" style="2" customWidth="1"/>
    <col min="35" max="35" width="2.875" style="2" customWidth="1"/>
    <col min="36" max="36" width="10.50390625" style="2" customWidth="1"/>
    <col min="37" max="38" width="4.875" style="2" customWidth="1"/>
    <col min="39" max="42" width="5.75390625" style="2" customWidth="1"/>
    <col min="43" max="43" width="5.75390625" style="1" customWidth="1"/>
    <col min="44" max="44" width="5.625" style="1" customWidth="1"/>
    <col min="45" max="46" width="5.125" style="1" customWidth="1"/>
    <col min="47" max="53" width="9.00390625" style="1" customWidth="1"/>
    <col min="54" max="61" width="9.00390625" style="2" customWidth="1"/>
    <col min="62" max="16384" width="9.00390625" style="1" customWidth="1"/>
  </cols>
  <sheetData>
    <row r="1" spans="9:29" ht="12">
      <c r="I1" s="1">
        <v>26</v>
      </c>
      <c r="R1" s="1">
        <v>29</v>
      </c>
      <c r="AC1" s="1">
        <v>10</v>
      </c>
    </row>
    <row r="2" spans="2:29" ht="19.5" customHeight="1">
      <c r="B2" s="353"/>
      <c r="C2" s="353"/>
      <c r="D2" s="353"/>
      <c r="E2" s="353"/>
      <c r="H2" s="3"/>
      <c r="I2" s="4"/>
      <c r="J2" s="4"/>
      <c r="K2" s="4"/>
      <c r="L2" s="4"/>
      <c r="M2" s="4"/>
      <c r="N2" s="4"/>
      <c r="O2" s="4"/>
      <c r="P2" s="4"/>
      <c r="Q2" s="4"/>
      <c r="AC2" s="512"/>
    </row>
    <row r="3" spans="2:29" ht="36" customHeight="1">
      <c r="B3" s="453" t="s">
        <v>425</v>
      </c>
      <c r="C3" s="454"/>
      <c r="D3" s="454"/>
      <c r="E3" s="454"/>
      <c r="F3" s="454"/>
      <c r="G3" s="454"/>
      <c r="H3" s="454"/>
      <c r="I3" s="454"/>
      <c r="J3" s="454"/>
      <c r="K3" s="454"/>
      <c r="L3" s="454"/>
      <c r="M3" s="454"/>
      <c r="N3" s="454"/>
      <c r="O3" s="454"/>
      <c r="P3" s="454"/>
      <c r="Q3" s="454"/>
      <c r="R3" s="454"/>
      <c r="S3" s="454"/>
      <c r="T3" s="454"/>
      <c r="U3" s="454"/>
      <c r="V3" s="454"/>
      <c r="W3" s="454"/>
      <c r="X3" s="454"/>
      <c r="Y3" s="454"/>
      <c r="Z3" s="454"/>
      <c r="AA3" s="454"/>
      <c r="AB3" s="454"/>
      <c r="AC3" s="454"/>
    </row>
    <row r="4" spans="2:83" ht="9.75" customHeight="1">
      <c r="B4" s="5"/>
      <c r="C4" s="5"/>
      <c r="D4" s="494"/>
      <c r="E4" s="495"/>
      <c r="F4" s="7"/>
      <c r="G4" s="7"/>
      <c r="H4" s="8"/>
      <c r="AD4" s="9"/>
      <c r="AE4" s="9"/>
      <c r="AF4" s="9"/>
      <c r="AG4" s="9"/>
      <c r="AH4" s="6"/>
      <c r="AI4" s="6"/>
      <c r="AJ4" s="6"/>
      <c r="AK4" s="6"/>
      <c r="AL4" s="6"/>
      <c r="AM4" s="6"/>
      <c r="AN4" s="6"/>
      <c r="AO4" s="6"/>
      <c r="AP4" s="6"/>
      <c r="AQ4" s="9"/>
      <c r="AR4" s="9"/>
      <c r="AS4" s="9"/>
      <c r="AT4" s="9"/>
      <c r="AU4" s="9"/>
      <c r="AV4" s="9"/>
      <c r="AW4" s="9"/>
      <c r="AX4" s="9"/>
      <c r="AY4" s="9"/>
      <c r="AZ4" s="9"/>
      <c r="BA4" s="9"/>
      <c r="BB4" s="6"/>
      <c r="BC4" s="6"/>
      <c r="BD4" s="6"/>
      <c r="BE4" s="6"/>
      <c r="BF4" s="6"/>
      <c r="BG4" s="6"/>
      <c r="BH4" s="6"/>
      <c r="BI4" s="6"/>
      <c r="BJ4" s="9"/>
      <c r="BK4" s="9"/>
      <c r="BL4" s="9"/>
      <c r="BM4" s="9"/>
      <c r="BN4" s="9"/>
      <c r="BO4" s="9"/>
      <c r="BP4" s="9"/>
      <c r="BQ4" s="9"/>
      <c r="BR4" s="9"/>
      <c r="BS4" s="9"/>
      <c r="BT4" s="9"/>
      <c r="BU4" s="9"/>
      <c r="BV4" s="9"/>
      <c r="BW4" s="9"/>
      <c r="BX4" s="9"/>
      <c r="BY4" s="9"/>
      <c r="BZ4" s="9"/>
      <c r="CA4" s="9"/>
      <c r="CB4" s="9"/>
      <c r="CC4" s="9"/>
      <c r="CD4" s="9"/>
      <c r="CE4" s="9"/>
    </row>
    <row r="5" spans="2:43" ht="28.5" customHeight="1" thickBot="1">
      <c r="B5" s="10" t="s">
        <v>64</v>
      </c>
      <c r="C5" s="11"/>
      <c r="D5" s="12"/>
      <c r="E5" s="12"/>
      <c r="H5" s="13"/>
      <c r="AC5" s="14"/>
      <c r="AM5" s="15" t="s">
        <v>65</v>
      </c>
      <c r="AN5" s="15" t="s">
        <v>66</v>
      </c>
      <c r="AO5" s="15" t="s">
        <v>67</v>
      </c>
      <c r="AP5" s="15" t="s">
        <v>68</v>
      </c>
      <c r="AQ5" s="16" t="s">
        <v>69</v>
      </c>
    </row>
    <row r="6" spans="2:83" ht="19.5" customHeight="1" thickBot="1">
      <c r="B6" s="17" t="s">
        <v>70</v>
      </c>
      <c r="C6" s="486" t="s">
        <v>71</v>
      </c>
      <c r="D6" s="497"/>
      <c r="E6" s="17" t="s">
        <v>72</v>
      </c>
      <c r="F6" s="486" t="s">
        <v>73</v>
      </c>
      <c r="G6" s="487"/>
      <c r="H6" s="6"/>
      <c r="I6" s="7"/>
      <c r="J6" s="7"/>
      <c r="K6" s="7"/>
      <c r="L6" s="7"/>
      <c r="M6" s="7"/>
      <c r="N6" s="7"/>
      <c r="O6" s="7"/>
      <c r="P6" s="7"/>
      <c r="Q6" s="7"/>
      <c r="AD6" s="9"/>
      <c r="AE6" s="9"/>
      <c r="AF6" s="9"/>
      <c r="AG6" s="9"/>
      <c r="AH6" s="6"/>
      <c r="AI6" s="6"/>
      <c r="AJ6" s="6"/>
      <c r="AK6" s="6"/>
      <c r="AL6" s="6"/>
      <c r="AM6" s="6"/>
      <c r="AN6" s="6"/>
      <c r="AO6" s="6"/>
      <c r="AP6" s="6"/>
      <c r="AQ6" s="9"/>
      <c r="AR6" s="9"/>
      <c r="AS6" s="9"/>
      <c r="AT6" s="9"/>
      <c r="AU6" s="9"/>
      <c r="AV6" s="9"/>
      <c r="AW6" s="9"/>
      <c r="AX6" s="9"/>
      <c r="AY6" s="9"/>
      <c r="AZ6" s="9"/>
      <c r="BA6" s="9"/>
      <c r="BB6" s="6"/>
      <c r="BC6" s="6"/>
      <c r="BD6" s="6"/>
      <c r="BE6" s="6"/>
      <c r="BF6" s="6"/>
      <c r="BG6" s="6"/>
      <c r="BH6" s="6"/>
      <c r="BI6" s="6"/>
      <c r="BJ6" s="9"/>
      <c r="BK6" s="9"/>
      <c r="BL6" s="9"/>
      <c r="BM6" s="9"/>
      <c r="BN6" s="9"/>
      <c r="BO6" s="9"/>
      <c r="BP6" s="9"/>
      <c r="BQ6" s="9"/>
      <c r="BR6" s="9"/>
      <c r="BS6" s="9"/>
      <c r="BT6" s="9"/>
      <c r="BU6" s="9"/>
      <c r="BV6" s="9"/>
      <c r="BW6" s="9"/>
      <c r="BX6" s="9"/>
      <c r="BY6" s="9"/>
      <c r="BZ6" s="9"/>
      <c r="CA6" s="9"/>
      <c r="CB6" s="9"/>
      <c r="CC6" s="9"/>
      <c r="CD6" s="9"/>
      <c r="CE6" s="9"/>
    </row>
    <row r="7" spans="4:83" ht="39" customHeight="1">
      <c r="D7" s="18"/>
      <c r="H7" s="354"/>
      <c r="I7" s="354"/>
      <c r="J7" s="354"/>
      <c r="K7" s="354"/>
      <c r="L7" s="354"/>
      <c r="M7" s="354"/>
      <c r="N7" s="354"/>
      <c r="O7" s="354"/>
      <c r="P7" s="354"/>
      <c r="Q7" s="354"/>
      <c r="R7" s="354"/>
      <c r="S7" s="354"/>
      <c r="T7" s="354"/>
      <c r="U7" s="354"/>
      <c r="V7" s="354"/>
      <c r="W7" s="354"/>
      <c r="X7" s="354"/>
      <c r="Y7" s="354"/>
      <c r="Z7" s="354"/>
      <c r="AA7" s="354"/>
      <c r="AB7" s="354"/>
      <c r="AC7" s="354"/>
      <c r="AD7" s="9"/>
      <c r="AE7" s="9"/>
      <c r="AF7" s="9"/>
      <c r="AG7" s="9"/>
      <c r="AH7" s="6"/>
      <c r="AI7" s="6"/>
      <c r="AJ7" s="6"/>
      <c r="AK7" s="6"/>
      <c r="AL7" s="6"/>
      <c r="AM7" s="6"/>
      <c r="AN7" s="6"/>
      <c r="AO7" s="6"/>
      <c r="AP7" s="6"/>
      <c r="AQ7" s="9"/>
      <c r="AR7" s="9"/>
      <c r="AS7" s="9"/>
      <c r="AT7" s="9"/>
      <c r="AU7" s="9"/>
      <c r="AV7" s="9"/>
      <c r="AW7" s="9"/>
      <c r="AX7" s="9"/>
      <c r="AY7" s="9"/>
      <c r="AZ7" s="9"/>
      <c r="BA7" s="9"/>
      <c r="BB7" s="6"/>
      <c r="BC7" s="6"/>
      <c r="BD7" s="6"/>
      <c r="BE7" s="6"/>
      <c r="BF7" s="6"/>
      <c r="BG7" s="6"/>
      <c r="BH7" s="6"/>
      <c r="BI7" s="6"/>
      <c r="BJ7" s="9"/>
      <c r="BK7" s="9"/>
      <c r="BL7" s="9"/>
      <c r="BM7" s="9"/>
      <c r="BN7" s="9"/>
      <c r="BO7" s="9"/>
      <c r="BP7" s="9"/>
      <c r="BQ7" s="9"/>
      <c r="BR7" s="9"/>
      <c r="BS7" s="9"/>
      <c r="BT7" s="9"/>
      <c r="BU7" s="9"/>
      <c r="BV7" s="9"/>
      <c r="BW7" s="9"/>
      <c r="BX7" s="9"/>
      <c r="BY7" s="9"/>
      <c r="BZ7" s="9"/>
      <c r="CA7" s="9"/>
      <c r="CB7" s="9"/>
      <c r="CC7" s="9"/>
      <c r="CD7" s="9"/>
      <c r="CE7" s="9"/>
    </row>
    <row r="8" spans="2:36" ht="24" customHeight="1" thickBot="1">
      <c r="B8" s="19" t="s">
        <v>74</v>
      </c>
      <c r="C8" s="18"/>
      <c r="D8" s="18"/>
      <c r="I8" s="490" t="s">
        <v>75</v>
      </c>
      <c r="J8" s="490"/>
      <c r="K8" s="490"/>
      <c r="L8" s="490"/>
      <c r="M8" s="490"/>
      <c r="N8" s="490"/>
      <c r="O8" s="490"/>
      <c r="P8" s="490"/>
      <c r="Q8" s="490"/>
      <c r="R8" s="490" t="s">
        <v>424</v>
      </c>
      <c r="S8" s="490"/>
      <c r="T8" s="490"/>
      <c r="U8" s="490"/>
      <c r="V8" s="490"/>
      <c r="W8" s="490"/>
      <c r="X8" s="490"/>
      <c r="Y8" s="490"/>
      <c r="Z8" s="490"/>
      <c r="AA8" s="490"/>
      <c r="AB8" s="490"/>
      <c r="AC8" s="20" t="s">
        <v>76</v>
      </c>
      <c r="AH8" s="344" t="s">
        <v>423</v>
      </c>
      <c r="AI8" s="345"/>
      <c r="AJ8" s="345"/>
    </row>
    <row r="9" spans="2:36" ht="31.5" customHeight="1" thickBot="1">
      <c r="B9" s="498" t="s">
        <v>77</v>
      </c>
      <c r="C9" s="499"/>
      <c r="D9" s="500"/>
      <c r="E9" s="500"/>
      <c r="F9" s="500"/>
      <c r="G9" s="500"/>
      <c r="H9" s="500"/>
      <c r="I9" s="506" t="s">
        <v>78</v>
      </c>
      <c r="J9" s="486"/>
      <c r="K9" s="486"/>
      <c r="L9" s="486"/>
      <c r="M9" s="486"/>
      <c r="N9" s="486"/>
      <c r="O9" s="486"/>
      <c r="P9" s="486"/>
      <c r="Q9" s="507"/>
      <c r="R9" s="506" t="s">
        <v>79</v>
      </c>
      <c r="S9" s="486"/>
      <c r="T9" s="486"/>
      <c r="U9" s="486"/>
      <c r="V9" s="486"/>
      <c r="W9" s="486"/>
      <c r="X9" s="486"/>
      <c r="Y9" s="486"/>
      <c r="Z9" s="486"/>
      <c r="AA9" s="486"/>
      <c r="AB9" s="507"/>
      <c r="AC9" s="22" t="s">
        <v>80</v>
      </c>
      <c r="AH9" s="21" t="s">
        <v>81</v>
      </c>
      <c r="AI9" s="21"/>
      <c r="AJ9" s="21" t="s">
        <v>82</v>
      </c>
    </row>
    <row r="10" spans="2:29" ht="21" customHeight="1" thickBot="1">
      <c r="B10" s="23" t="s">
        <v>16</v>
      </c>
      <c r="C10" s="24"/>
      <c r="D10" s="25"/>
      <c r="E10" s="25"/>
      <c r="F10" s="25"/>
      <c r="G10" s="25"/>
      <c r="H10" s="25"/>
      <c r="I10" s="26"/>
      <c r="J10" s="26"/>
      <c r="K10" s="26"/>
      <c r="L10" s="26"/>
      <c r="M10" s="26"/>
      <c r="N10" s="26"/>
      <c r="O10" s="26"/>
      <c r="P10" s="26"/>
      <c r="Q10" s="26"/>
      <c r="R10" s="27"/>
      <c r="S10" s="27"/>
      <c r="T10" s="27"/>
      <c r="U10" s="27"/>
      <c r="V10" s="27"/>
      <c r="W10" s="27"/>
      <c r="X10" s="27"/>
      <c r="Y10" s="27"/>
      <c r="Z10" s="27"/>
      <c r="AA10" s="27"/>
      <c r="AB10" s="27"/>
      <c r="AC10" s="28"/>
    </row>
    <row r="11" spans="2:43" ht="9.75" customHeight="1">
      <c r="B11" s="320" t="s">
        <v>83</v>
      </c>
      <c r="C11" s="452"/>
      <c r="D11" s="293" t="s">
        <v>84</v>
      </c>
      <c r="E11" s="321"/>
      <c r="F11" s="321"/>
      <c r="G11" s="321"/>
      <c r="H11" s="294"/>
      <c r="I11" s="29"/>
      <c r="J11" s="30"/>
      <c r="K11" s="29"/>
      <c r="L11" s="29"/>
      <c r="M11" s="29"/>
      <c r="N11" s="29"/>
      <c r="O11" s="30"/>
      <c r="P11" s="30"/>
      <c r="Q11" s="31"/>
      <c r="R11" s="32"/>
      <c r="S11" s="33"/>
      <c r="T11" s="33"/>
      <c r="U11" s="33"/>
      <c r="V11" s="33"/>
      <c r="W11" s="33"/>
      <c r="X11" s="33"/>
      <c r="Y11" s="33"/>
      <c r="Z11" s="33"/>
      <c r="AA11" s="33"/>
      <c r="AB11" s="33"/>
      <c r="AC11" s="34"/>
      <c r="AP11" s="6"/>
      <c r="AQ11" s="9"/>
    </row>
    <row r="12" spans="2:43" ht="24" customHeight="1">
      <c r="B12" s="322"/>
      <c r="C12" s="279"/>
      <c r="D12" s="305"/>
      <c r="E12" s="306"/>
      <c r="F12" s="306"/>
      <c r="G12" s="306"/>
      <c r="H12" s="307"/>
      <c r="I12" s="36"/>
      <c r="J12" s="37"/>
      <c r="K12" s="38"/>
      <c r="L12" s="38"/>
      <c r="M12" s="38"/>
      <c r="N12" s="38"/>
      <c r="O12" s="37"/>
      <c r="P12" s="37"/>
      <c r="Q12" s="39"/>
      <c r="R12" s="40" t="s">
        <v>85</v>
      </c>
      <c r="S12" s="504" t="s">
        <v>86</v>
      </c>
      <c r="T12" s="504"/>
      <c r="U12" s="504"/>
      <c r="V12" s="504"/>
      <c r="W12" s="504"/>
      <c r="X12" s="504"/>
      <c r="Y12" s="504"/>
      <c r="Z12" s="504"/>
      <c r="AA12" s="504"/>
      <c r="AB12" s="505"/>
      <c r="AC12" s="41"/>
      <c r="AE12" s="42" t="str">
        <f>+I14</f>
        <v>□</v>
      </c>
      <c r="AF12" s="1" t="str">
        <f>+R14</f>
        <v>□</v>
      </c>
      <c r="AH12" s="43" t="str">
        <f>IF(AE12&amp;AE13="■□","●適合",IF(AE12&amp;AE13="□■","◆未達",IF(AE12&amp;AE13="□□","■未答","▼矛盾")))</f>
        <v>■未答</v>
      </c>
      <c r="AI12" s="44"/>
      <c r="AJ12" s="45" t="str">
        <f>IF(AF12&amp;AF13&amp;AF14&amp;AF15="■□□□","◎無し",IF(AF12&amp;AF13&amp;AF14&amp;AF15="□■□□","◎無段",IF(AF12&amp;AF13&amp;AF14&amp;AF15="□□■□","●適合",IF(AF12&amp;AF13&amp;AF14&amp;AF15="□□□■","◆未達",IF(AF12&amp;AF13&amp;AF14&amp;AF15="□□□□","■未答","▼矛盾")))))</f>
        <v>■未答</v>
      </c>
      <c r="AL12" s="37" t="s">
        <v>87</v>
      </c>
      <c r="AM12" s="46" t="s">
        <v>88</v>
      </c>
      <c r="AN12" s="46" t="s">
        <v>89</v>
      </c>
      <c r="AO12" s="46" t="s">
        <v>90</v>
      </c>
      <c r="AP12" s="46" t="s">
        <v>91</v>
      </c>
      <c r="AQ12" s="44"/>
    </row>
    <row r="13" spans="2:42" ht="12" customHeight="1">
      <c r="B13" s="322"/>
      <c r="C13" s="279"/>
      <c r="D13" s="305"/>
      <c r="E13" s="306"/>
      <c r="F13" s="306"/>
      <c r="G13" s="306"/>
      <c r="H13" s="307"/>
      <c r="I13" s="47"/>
      <c r="J13" s="37"/>
      <c r="K13" s="38"/>
      <c r="L13" s="38"/>
      <c r="M13" s="38"/>
      <c r="N13" s="38"/>
      <c r="O13" s="37"/>
      <c r="P13" s="37"/>
      <c r="Q13" s="39"/>
      <c r="R13" s="48"/>
      <c r="S13" s="49"/>
      <c r="T13" s="49"/>
      <c r="U13" s="49"/>
      <c r="V13" s="49"/>
      <c r="W13" s="49"/>
      <c r="X13" s="49"/>
      <c r="Y13" s="49"/>
      <c r="Z13" s="49"/>
      <c r="AA13" s="49"/>
      <c r="AB13" s="49"/>
      <c r="AC13" s="41"/>
      <c r="AE13" s="1" t="str">
        <f>+I15</f>
        <v>□</v>
      </c>
      <c r="AF13" s="1" t="str">
        <f>+R12</f>
        <v>□</v>
      </c>
      <c r="AM13" s="43" t="s">
        <v>66</v>
      </c>
      <c r="AN13" s="43" t="s">
        <v>67</v>
      </c>
      <c r="AO13" s="45" t="s">
        <v>92</v>
      </c>
      <c r="AP13" s="45" t="s">
        <v>68</v>
      </c>
    </row>
    <row r="14" spans="2:44" ht="18" customHeight="1">
      <c r="B14" s="322"/>
      <c r="C14" s="279"/>
      <c r="D14" s="305"/>
      <c r="E14" s="306"/>
      <c r="F14" s="306"/>
      <c r="G14" s="306"/>
      <c r="H14" s="307"/>
      <c r="I14" s="50" t="s">
        <v>70</v>
      </c>
      <c r="J14" s="313" t="s">
        <v>93</v>
      </c>
      <c r="K14" s="313"/>
      <c r="L14" s="313"/>
      <c r="M14" s="313"/>
      <c r="N14" s="313"/>
      <c r="O14" s="313"/>
      <c r="P14" s="313"/>
      <c r="Q14" s="314"/>
      <c r="R14" s="40" t="s">
        <v>94</v>
      </c>
      <c r="S14" s="49" t="s">
        <v>95</v>
      </c>
      <c r="T14" s="49"/>
      <c r="U14" s="49"/>
      <c r="V14" s="49"/>
      <c r="W14" s="49"/>
      <c r="X14" s="49"/>
      <c r="Y14" s="49"/>
      <c r="Z14" s="49"/>
      <c r="AA14" s="49"/>
      <c r="AB14" s="49"/>
      <c r="AC14" s="337"/>
      <c r="AF14" s="1" t="str">
        <f>+R15</f>
        <v>□</v>
      </c>
      <c r="AL14" s="37" t="s">
        <v>96</v>
      </c>
      <c r="AM14" s="53" t="s">
        <v>97</v>
      </c>
      <c r="AN14" s="53" t="s">
        <v>98</v>
      </c>
      <c r="AO14" s="53" t="s">
        <v>99</v>
      </c>
      <c r="AP14" s="53" t="s">
        <v>100</v>
      </c>
      <c r="AQ14" s="53" t="s">
        <v>101</v>
      </c>
      <c r="AR14" s="53" t="s">
        <v>91</v>
      </c>
    </row>
    <row r="15" spans="2:44" ht="18" customHeight="1">
      <c r="B15" s="322"/>
      <c r="C15" s="279"/>
      <c r="D15" s="305"/>
      <c r="E15" s="306"/>
      <c r="F15" s="306"/>
      <c r="G15" s="306"/>
      <c r="H15" s="307"/>
      <c r="I15" s="50" t="s">
        <v>102</v>
      </c>
      <c r="J15" s="313" t="s">
        <v>103</v>
      </c>
      <c r="K15" s="313"/>
      <c r="L15" s="313"/>
      <c r="M15" s="313"/>
      <c r="N15" s="313"/>
      <c r="O15" s="313"/>
      <c r="P15" s="313"/>
      <c r="Q15" s="314"/>
      <c r="R15" s="40" t="s">
        <v>94</v>
      </c>
      <c r="S15" s="49" t="s">
        <v>104</v>
      </c>
      <c r="T15" s="49"/>
      <c r="U15" s="49"/>
      <c r="V15" s="49"/>
      <c r="W15" s="49"/>
      <c r="X15" s="49"/>
      <c r="Y15" s="49"/>
      <c r="Z15" s="49"/>
      <c r="AA15" s="49"/>
      <c r="AB15" s="49"/>
      <c r="AC15" s="337"/>
      <c r="AF15" s="1" t="str">
        <f>+R16</f>
        <v>□</v>
      </c>
      <c r="AL15" s="37"/>
      <c r="AM15" s="43" t="s">
        <v>65</v>
      </c>
      <c r="AN15" s="43" t="s">
        <v>105</v>
      </c>
      <c r="AO15" s="43" t="s">
        <v>66</v>
      </c>
      <c r="AP15" s="43" t="s">
        <v>67</v>
      </c>
      <c r="AQ15" s="45" t="s">
        <v>92</v>
      </c>
      <c r="AR15" s="45" t="s">
        <v>68</v>
      </c>
    </row>
    <row r="16" spans="2:29" ht="18" customHeight="1">
      <c r="B16" s="322"/>
      <c r="C16" s="279"/>
      <c r="D16" s="305"/>
      <c r="E16" s="306"/>
      <c r="F16" s="306"/>
      <c r="G16" s="306"/>
      <c r="H16" s="307"/>
      <c r="I16" s="54"/>
      <c r="J16" s="51"/>
      <c r="K16" s="55"/>
      <c r="L16" s="51"/>
      <c r="M16" s="51"/>
      <c r="N16" s="51"/>
      <c r="O16" s="51"/>
      <c r="P16" s="51"/>
      <c r="Q16" s="52"/>
      <c r="R16" s="40" t="s">
        <v>106</v>
      </c>
      <c r="S16" s="49" t="s">
        <v>107</v>
      </c>
      <c r="T16" s="49"/>
      <c r="U16" s="49"/>
      <c r="V16" s="49"/>
      <c r="W16" s="49"/>
      <c r="X16" s="49"/>
      <c r="Y16" s="49"/>
      <c r="Z16" s="49"/>
      <c r="AA16" s="49"/>
      <c r="AB16" s="49"/>
      <c r="AC16" s="337"/>
    </row>
    <row r="17" spans="2:29" ht="23.25" customHeight="1">
      <c r="B17" s="322"/>
      <c r="C17" s="279"/>
      <c r="D17" s="305"/>
      <c r="E17" s="306"/>
      <c r="F17" s="306"/>
      <c r="G17" s="306"/>
      <c r="H17" s="307"/>
      <c r="I17" s="38"/>
      <c r="J17" s="37"/>
      <c r="K17" s="38"/>
      <c r="L17" s="38"/>
      <c r="M17" s="38"/>
      <c r="N17" s="38"/>
      <c r="O17" s="37"/>
      <c r="P17" s="37"/>
      <c r="Q17" s="39"/>
      <c r="R17" s="56"/>
      <c r="S17" s="49"/>
      <c r="T17" s="49"/>
      <c r="U17" s="49"/>
      <c r="V17" s="49"/>
      <c r="W17" s="49"/>
      <c r="X17" s="49"/>
      <c r="Y17" s="49"/>
      <c r="Z17" s="49"/>
      <c r="AA17" s="49"/>
      <c r="AB17" s="49"/>
      <c r="AC17" s="41"/>
    </row>
    <row r="18" spans="2:57" ht="13.5" customHeight="1">
      <c r="B18" s="322"/>
      <c r="C18" s="279"/>
      <c r="D18" s="35"/>
      <c r="E18" s="302" t="s">
        <v>17</v>
      </c>
      <c r="F18" s="303"/>
      <c r="G18" s="303"/>
      <c r="H18" s="304"/>
      <c r="I18" s="57" t="s">
        <v>108</v>
      </c>
      <c r="J18" s="58" t="s">
        <v>109</v>
      </c>
      <c r="K18" s="58"/>
      <c r="L18" s="58"/>
      <c r="M18" s="58"/>
      <c r="N18" s="58"/>
      <c r="O18" s="58"/>
      <c r="P18" s="58"/>
      <c r="Q18" s="59"/>
      <c r="R18" s="501" t="s">
        <v>110</v>
      </c>
      <c r="S18" s="502"/>
      <c r="T18" s="502"/>
      <c r="U18" s="502"/>
      <c r="V18" s="502"/>
      <c r="W18" s="502"/>
      <c r="X18" s="502"/>
      <c r="Y18" s="502"/>
      <c r="Z18" s="502"/>
      <c r="AA18" s="502"/>
      <c r="AB18" s="503"/>
      <c r="AC18" s="336"/>
      <c r="AE18" s="42" t="str">
        <f>+I18</f>
        <v>□</v>
      </c>
      <c r="AF18" s="1">
        <f>IF(AE19="■",1,IF(AE20="■",1,0))</f>
        <v>0</v>
      </c>
      <c r="AH18" s="45" t="str">
        <f>IF(AE18&amp;AE19&amp;AE20="■□□","◎無し",IF(AE18&amp;AE19&amp;AE20="□■□","●適合",IF(AE18&amp;AE19&amp;AE20="□□■","◆未達",IF(AE18&amp;AE19&amp;AE20="□□□","■未答","▼矛盾"))))</f>
        <v>■未答</v>
      </c>
      <c r="AI18" s="61"/>
      <c r="AL18" s="37" t="s">
        <v>111</v>
      </c>
      <c r="AM18" s="46" t="s">
        <v>112</v>
      </c>
      <c r="AN18" s="46" t="s">
        <v>113</v>
      </c>
      <c r="AO18" s="46" t="s">
        <v>114</v>
      </c>
      <c r="AP18" s="46" t="s">
        <v>115</v>
      </c>
      <c r="AQ18" s="46" t="s">
        <v>91</v>
      </c>
      <c r="BE18" s="62"/>
    </row>
    <row r="19" spans="2:57" ht="13.5" customHeight="1">
      <c r="B19" s="322"/>
      <c r="C19" s="279"/>
      <c r="D19" s="35"/>
      <c r="E19" s="305"/>
      <c r="F19" s="306"/>
      <c r="G19" s="306"/>
      <c r="H19" s="307"/>
      <c r="I19" s="63" t="s">
        <v>116</v>
      </c>
      <c r="J19" s="313" t="s">
        <v>117</v>
      </c>
      <c r="K19" s="313"/>
      <c r="L19" s="313"/>
      <c r="M19" s="313"/>
      <c r="N19" s="313"/>
      <c r="O19" s="313"/>
      <c r="P19" s="313"/>
      <c r="Q19" s="314"/>
      <c r="R19" s="243" t="s">
        <v>118</v>
      </c>
      <c r="S19" s="244"/>
      <c r="T19" s="244"/>
      <c r="U19" s="244"/>
      <c r="V19" s="244"/>
      <c r="W19" s="244"/>
      <c r="X19" s="244"/>
      <c r="Y19" s="65"/>
      <c r="Z19" s="65"/>
      <c r="AA19" s="49" t="s">
        <v>119</v>
      </c>
      <c r="AB19" s="49"/>
      <c r="AC19" s="337"/>
      <c r="AE19" s="1" t="str">
        <f>+I19</f>
        <v>□</v>
      </c>
      <c r="AF19" s="1">
        <f>+Z19</f>
        <v>0</v>
      </c>
      <c r="AJ19" s="43" t="str">
        <f>IF(AF18=1,IF(AF19=0,"◎無段",IF(AF19&gt;20,"◆未達","●範囲内")),"■未答")</f>
        <v>■未答</v>
      </c>
      <c r="AL19" s="37"/>
      <c r="AM19" s="43" t="s">
        <v>65</v>
      </c>
      <c r="AN19" s="43" t="s">
        <v>66</v>
      </c>
      <c r="AO19" s="43" t="s">
        <v>67</v>
      </c>
      <c r="AP19" s="45" t="s">
        <v>92</v>
      </c>
      <c r="AQ19" s="45" t="s">
        <v>68</v>
      </c>
      <c r="BE19" s="62"/>
    </row>
    <row r="20" spans="2:36" ht="13.5" customHeight="1">
      <c r="B20" s="322"/>
      <c r="C20" s="279"/>
      <c r="D20" s="35"/>
      <c r="E20" s="308"/>
      <c r="F20" s="309"/>
      <c r="G20" s="309"/>
      <c r="H20" s="310"/>
      <c r="I20" s="66" t="s">
        <v>106</v>
      </c>
      <c r="J20" s="300" t="s">
        <v>120</v>
      </c>
      <c r="K20" s="300"/>
      <c r="L20" s="300"/>
      <c r="M20" s="300"/>
      <c r="N20" s="300"/>
      <c r="O20" s="300"/>
      <c r="P20" s="300"/>
      <c r="Q20" s="301"/>
      <c r="R20" s="379" t="s">
        <v>121</v>
      </c>
      <c r="S20" s="380"/>
      <c r="T20" s="380"/>
      <c r="U20" s="380"/>
      <c r="V20" s="380"/>
      <c r="W20" s="380"/>
      <c r="X20" s="380"/>
      <c r="Y20" s="69"/>
      <c r="Z20" s="69"/>
      <c r="AA20" s="70" t="s">
        <v>119</v>
      </c>
      <c r="AB20" s="70"/>
      <c r="AC20" s="338"/>
      <c r="AE20" s="1" t="str">
        <f>+I20</f>
        <v>□</v>
      </c>
      <c r="AF20" s="1">
        <f>+Z20</f>
        <v>0</v>
      </c>
      <c r="AJ20" s="43" t="str">
        <f>IF(AF18=1,IF(AF20=0,"◎無段",IF(AF20&gt;5,"◆未達","●範囲内")),"■未答")</f>
        <v>■未答</v>
      </c>
    </row>
    <row r="21" spans="2:35" ht="19.5" customHeight="1">
      <c r="B21" s="322"/>
      <c r="C21" s="279"/>
      <c r="D21" s="71"/>
      <c r="E21" s="440" t="s">
        <v>18</v>
      </c>
      <c r="F21" s="324"/>
      <c r="G21" s="324"/>
      <c r="H21" s="441"/>
      <c r="I21" s="72" t="s">
        <v>122</v>
      </c>
      <c r="J21" s="73" t="s">
        <v>109</v>
      </c>
      <c r="K21" s="73"/>
      <c r="L21" s="73"/>
      <c r="M21" s="72" t="s">
        <v>123</v>
      </c>
      <c r="N21" s="73" t="s">
        <v>124</v>
      </c>
      <c r="O21" s="73"/>
      <c r="P21" s="73"/>
      <c r="Q21" s="74"/>
      <c r="R21" s="75"/>
      <c r="S21" s="76"/>
      <c r="T21" s="76"/>
      <c r="U21" s="76"/>
      <c r="V21" s="76"/>
      <c r="W21" s="76"/>
      <c r="X21" s="76"/>
      <c r="Y21" s="76"/>
      <c r="Z21" s="76"/>
      <c r="AA21" s="76"/>
      <c r="AB21" s="76"/>
      <c r="AC21" s="77"/>
      <c r="AE21" s="42" t="str">
        <f>+I21</f>
        <v>□</v>
      </c>
      <c r="AF21" s="1" t="str">
        <f>+M21</f>
        <v>□</v>
      </c>
      <c r="AH21" s="43" t="str">
        <f>IF(AE21&amp;AF21="■□","◎無し",IF(AE21&amp;AF21="□■","●適合",IF(AE21&amp;AF21="□□","■未答","▼矛盾")))</f>
        <v>■未答</v>
      </c>
      <c r="AI21" s="44"/>
    </row>
    <row r="22" spans="2:35" ht="43.5" customHeight="1">
      <c r="B22" s="322"/>
      <c r="C22" s="279"/>
      <c r="D22" s="71"/>
      <c r="E22" s="440" t="s">
        <v>19</v>
      </c>
      <c r="F22" s="324"/>
      <c r="G22" s="324"/>
      <c r="H22" s="441"/>
      <c r="I22" s="72" t="s">
        <v>125</v>
      </c>
      <c r="J22" s="73" t="s">
        <v>109</v>
      </c>
      <c r="K22" s="73"/>
      <c r="L22" s="73"/>
      <c r="M22" s="72" t="s">
        <v>123</v>
      </c>
      <c r="N22" s="73" t="s">
        <v>124</v>
      </c>
      <c r="O22" s="73"/>
      <c r="P22" s="73"/>
      <c r="Q22" s="74"/>
      <c r="R22" s="75"/>
      <c r="S22" s="76"/>
      <c r="T22" s="76"/>
      <c r="U22" s="76"/>
      <c r="V22" s="76"/>
      <c r="W22" s="76"/>
      <c r="X22" s="76"/>
      <c r="Y22" s="76"/>
      <c r="Z22" s="76"/>
      <c r="AA22" s="76"/>
      <c r="AB22" s="76"/>
      <c r="AC22" s="77"/>
      <c r="AE22" s="42" t="str">
        <f>+I22</f>
        <v>□</v>
      </c>
      <c r="AF22" s="1" t="str">
        <f>+M22</f>
        <v>□</v>
      </c>
      <c r="AH22" s="43" t="str">
        <f>IF(AE22&amp;AF22="■□","◎無し",IF(AE22&amp;AF22="□■","●適合",IF(AE22&amp;AF22="□□","■未答","▼矛盾")))</f>
        <v>■未答</v>
      </c>
      <c r="AI22" s="44"/>
    </row>
    <row r="23" spans="2:43" ht="43.5" customHeight="1">
      <c r="B23" s="322"/>
      <c r="C23" s="279"/>
      <c r="D23" s="71"/>
      <c r="E23" s="282" t="s">
        <v>20</v>
      </c>
      <c r="F23" s="302"/>
      <c r="G23" s="302"/>
      <c r="H23" s="496"/>
      <c r="I23" s="58"/>
      <c r="J23" s="58"/>
      <c r="K23" s="58"/>
      <c r="L23" s="58"/>
      <c r="M23" s="58"/>
      <c r="N23" s="58"/>
      <c r="O23" s="58"/>
      <c r="P23" s="58"/>
      <c r="Q23" s="59"/>
      <c r="R23" s="78"/>
      <c r="S23" s="79"/>
      <c r="T23" s="79"/>
      <c r="U23" s="79"/>
      <c r="V23" s="79"/>
      <c r="W23" s="79"/>
      <c r="X23" s="79"/>
      <c r="Y23" s="79"/>
      <c r="Z23" s="79"/>
      <c r="AA23" s="79"/>
      <c r="AB23" s="80" t="s">
        <v>110</v>
      </c>
      <c r="AC23" s="423"/>
      <c r="AE23" s="42" t="str">
        <f>+I24</f>
        <v>□</v>
      </c>
      <c r="AH23" s="45" t="str">
        <f>IF(AE23&amp;AE24&amp;AE25="■□□","◎無し",IF(AE23&amp;AE24&amp;AE25="□■□","●適合",IF(AE23&amp;AE24&amp;AE25="□□■","◆未達",IF(AE23&amp;AE24&amp;AE25="□□□","■未答","▼矛盾"))))</f>
        <v>■未答</v>
      </c>
      <c r="AI23" s="61"/>
      <c r="AL23" s="37" t="s">
        <v>111</v>
      </c>
      <c r="AM23" s="46" t="s">
        <v>112</v>
      </c>
      <c r="AN23" s="46" t="s">
        <v>113</v>
      </c>
      <c r="AO23" s="46" t="s">
        <v>114</v>
      </c>
      <c r="AP23" s="46" t="s">
        <v>115</v>
      </c>
      <c r="AQ23" s="46" t="s">
        <v>91</v>
      </c>
    </row>
    <row r="24" spans="2:43" ht="36" customHeight="1">
      <c r="B24" s="322"/>
      <c r="C24" s="279"/>
      <c r="D24" s="71"/>
      <c r="E24" s="71"/>
      <c r="F24" s="324" t="s">
        <v>126</v>
      </c>
      <c r="G24" s="438"/>
      <c r="H24" s="439"/>
      <c r="I24" s="63" t="s">
        <v>102</v>
      </c>
      <c r="J24" s="37" t="s">
        <v>109</v>
      </c>
      <c r="K24" s="37"/>
      <c r="L24" s="37"/>
      <c r="M24" s="37"/>
      <c r="N24" s="37"/>
      <c r="O24" s="37"/>
      <c r="P24" s="37"/>
      <c r="Q24" s="39"/>
      <c r="R24" s="243" t="s">
        <v>127</v>
      </c>
      <c r="S24" s="244"/>
      <c r="T24" s="244"/>
      <c r="U24" s="244"/>
      <c r="V24" s="244"/>
      <c r="W24" s="244"/>
      <c r="X24" s="245"/>
      <c r="Y24" s="245"/>
      <c r="Z24" s="245"/>
      <c r="AA24" s="49" t="s">
        <v>128</v>
      </c>
      <c r="AB24" s="81"/>
      <c r="AC24" s="423"/>
      <c r="AE24" s="1" t="str">
        <f>+I25</f>
        <v>□</v>
      </c>
      <c r="AF24" s="1">
        <f>+X24</f>
        <v>0</v>
      </c>
      <c r="AJ24" s="43" t="str">
        <f>IF(AF24=0,"■未答",IF(AF24&lt;=9,IF(AF24&gt;=3,"●適合","◆過小"),"◆過大"))</f>
        <v>■未答</v>
      </c>
      <c r="AL24" s="37"/>
      <c r="AM24" s="43" t="s">
        <v>65</v>
      </c>
      <c r="AN24" s="43" t="s">
        <v>66</v>
      </c>
      <c r="AO24" s="43" t="s">
        <v>67</v>
      </c>
      <c r="AP24" s="45" t="s">
        <v>92</v>
      </c>
      <c r="AQ24" s="45" t="s">
        <v>68</v>
      </c>
    </row>
    <row r="25" spans="2:36" ht="42" customHeight="1">
      <c r="B25" s="322"/>
      <c r="C25" s="279"/>
      <c r="D25" s="71"/>
      <c r="E25" s="71"/>
      <c r="F25" s="324" t="s">
        <v>129</v>
      </c>
      <c r="G25" s="438"/>
      <c r="H25" s="439"/>
      <c r="I25" s="63" t="s">
        <v>106</v>
      </c>
      <c r="J25" s="37" t="s">
        <v>130</v>
      </c>
      <c r="K25" s="38"/>
      <c r="L25" s="38"/>
      <c r="M25" s="38"/>
      <c r="N25" s="38"/>
      <c r="O25" s="37"/>
      <c r="P25" s="37"/>
      <c r="Q25" s="39"/>
      <c r="R25" s="243" t="s">
        <v>131</v>
      </c>
      <c r="S25" s="244"/>
      <c r="T25" s="244"/>
      <c r="U25" s="244"/>
      <c r="V25" s="244"/>
      <c r="W25" s="244"/>
      <c r="X25" s="245"/>
      <c r="Y25" s="245"/>
      <c r="Z25" s="245"/>
      <c r="AA25" s="49" t="s">
        <v>132</v>
      </c>
      <c r="AB25" s="81"/>
      <c r="AC25" s="423"/>
      <c r="AE25" s="1" t="str">
        <f>+I26</f>
        <v>□</v>
      </c>
      <c r="AF25" s="1">
        <f>+X25</f>
        <v>0</v>
      </c>
      <c r="AJ25" s="43" t="str">
        <f>IF(AF25=0,"◆母数なし",IF(AF24=0,"■未答",IF((AF24/AF25)&lt;0.5,"●1/2以下","◆1/2超過")))</f>
        <v>◆母数なし</v>
      </c>
    </row>
    <row r="26" spans="2:36" ht="36" customHeight="1">
      <c r="B26" s="322"/>
      <c r="C26" s="279"/>
      <c r="D26" s="71"/>
      <c r="E26" s="71"/>
      <c r="F26" s="324" t="s">
        <v>133</v>
      </c>
      <c r="G26" s="438"/>
      <c r="H26" s="439"/>
      <c r="I26" s="63" t="s">
        <v>134</v>
      </c>
      <c r="J26" s="37" t="s">
        <v>135</v>
      </c>
      <c r="K26" s="38"/>
      <c r="L26" s="38"/>
      <c r="M26" s="38"/>
      <c r="N26" s="38"/>
      <c r="O26" s="37"/>
      <c r="P26" s="37"/>
      <c r="Q26" s="39"/>
      <c r="R26" s="243" t="s">
        <v>136</v>
      </c>
      <c r="S26" s="244"/>
      <c r="T26" s="244"/>
      <c r="U26" s="244"/>
      <c r="V26" s="244"/>
      <c r="W26" s="244"/>
      <c r="X26" s="245"/>
      <c r="Y26" s="245"/>
      <c r="Z26" s="245"/>
      <c r="AA26" s="49" t="s">
        <v>137</v>
      </c>
      <c r="AB26" s="81"/>
      <c r="AC26" s="423"/>
      <c r="AF26" s="1">
        <f>+X26</f>
        <v>0</v>
      </c>
      <c r="AJ26" s="43" t="str">
        <f>IF(AF26=0,"■未答",IF(AF26&lt;1500,"◆1500未満","●1500以上"))</f>
        <v>■未答</v>
      </c>
    </row>
    <row r="27" spans="2:42" ht="42" customHeight="1">
      <c r="B27" s="322"/>
      <c r="C27" s="279"/>
      <c r="D27" s="71"/>
      <c r="E27" s="71"/>
      <c r="F27" s="324" t="s">
        <v>138</v>
      </c>
      <c r="G27" s="438"/>
      <c r="H27" s="439"/>
      <c r="I27" s="37"/>
      <c r="J27" s="37"/>
      <c r="K27" s="37"/>
      <c r="L27" s="37"/>
      <c r="M27" s="37"/>
      <c r="N27" s="37"/>
      <c r="O27" s="37"/>
      <c r="P27" s="37"/>
      <c r="Q27" s="39"/>
      <c r="R27" s="243" t="s">
        <v>139</v>
      </c>
      <c r="S27" s="244"/>
      <c r="T27" s="244"/>
      <c r="U27" s="244"/>
      <c r="V27" s="244"/>
      <c r="W27" s="244"/>
      <c r="X27" s="82" t="s">
        <v>123</v>
      </c>
      <c r="Y27" s="64" t="s">
        <v>140</v>
      </c>
      <c r="Z27" s="82" t="s">
        <v>141</v>
      </c>
      <c r="AA27" s="49" t="s">
        <v>142</v>
      </c>
      <c r="AB27" s="81"/>
      <c r="AC27" s="423"/>
      <c r="AF27" s="1" t="str">
        <f>+X27</f>
        <v>□</v>
      </c>
      <c r="AH27" s="44"/>
      <c r="AI27" s="83"/>
      <c r="AJ27" s="43" t="str">
        <f>IF(AF27&amp;AF28="■□","●適合",IF(AF27&amp;AF28="□■","◆未達",IF(AF27&amp;AF28="□□","■未答","▼矛盾")))</f>
        <v>■未答</v>
      </c>
      <c r="AL27" s="37" t="s">
        <v>87</v>
      </c>
      <c r="AM27" s="46" t="s">
        <v>88</v>
      </c>
      <c r="AN27" s="46" t="s">
        <v>89</v>
      </c>
      <c r="AO27" s="46" t="s">
        <v>90</v>
      </c>
      <c r="AP27" s="46" t="s">
        <v>91</v>
      </c>
    </row>
    <row r="28" spans="2:42" ht="27.75" customHeight="1">
      <c r="B28" s="322"/>
      <c r="C28" s="279"/>
      <c r="D28" s="71"/>
      <c r="E28" s="84"/>
      <c r="F28" s="324" t="s">
        <v>143</v>
      </c>
      <c r="G28" s="438"/>
      <c r="H28" s="439"/>
      <c r="I28" s="85"/>
      <c r="J28" s="85"/>
      <c r="K28" s="85"/>
      <c r="L28" s="85"/>
      <c r="M28" s="85"/>
      <c r="N28" s="85"/>
      <c r="O28" s="85"/>
      <c r="P28" s="85"/>
      <c r="Q28" s="86"/>
      <c r="R28" s="508"/>
      <c r="S28" s="246"/>
      <c r="T28" s="246"/>
      <c r="U28" s="246"/>
      <c r="V28" s="246"/>
      <c r="W28" s="246"/>
      <c r="X28" s="89"/>
      <c r="Y28" s="88"/>
      <c r="Z28" s="89"/>
      <c r="AA28" s="88"/>
      <c r="AB28" s="90"/>
      <c r="AC28" s="423"/>
      <c r="AF28" s="1" t="str">
        <f>+Z27</f>
        <v>□</v>
      </c>
      <c r="AM28" s="43" t="s">
        <v>66</v>
      </c>
      <c r="AN28" s="43" t="s">
        <v>67</v>
      </c>
      <c r="AO28" s="45" t="s">
        <v>92</v>
      </c>
      <c r="AP28" s="45" t="s">
        <v>68</v>
      </c>
    </row>
    <row r="29" spans="2:29" ht="12" customHeight="1">
      <c r="B29" s="322"/>
      <c r="C29" s="279"/>
      <c r="D29" s="35"/>
      <c r="E29" s="302" t="s">
        <v>21</v>
      </c>
      <c r="F29" s="303"/>
      <c r="G29" s="303"/>
      <c r="H29" s="304"/>
      <c r="I29" s="58"/>
      <c r="J29" s="58"/>
      <c r="K29" s="58"/>
      <c r="L29" s="58"/>
      <c r="M29" s="58"/>
      <c r="N29" s="58"/>
      <c r="O29" s="58"/>
      <c r="P29" s="58"/>
      <c r="Q29" s="59"/>
      <c r="R29" s="91"/>
      <c r="S29" s="92"/>
      <c r="T29" s="92"/>
      <c r="U29" s="92"/>
      <c r="V29" s="92"/>
      <c r="W29" s="92"/>
      <c r="X29" s="93"/>
      <c r="Y29" s="92"/>
      <c r="Z29" s="93"/>
      <c r="AA29" s="92"/>
      <c r="AB29" s="80" t="s">
        <v>110</v>
      </c>
      <c r="AC29" s="336"/>
    </row>
    <row r="30" spans="2:43" ht="15.75" customHeight="1">
      <c r="B30" s="322"/>
      <c r="C30" s="279"/>
      <c r="D30" s="35"/>
      <c r="E30" s="305"/>
      <c r="F30" s="306"/>
      <c r="G30" s="306"/>
      <c r="H30" s="307"/>
      <c r="I30" s="63" t="s">
        <v>144</v>
      </c>
      <c r="J30" s="37" t="s">
        <v>109</v>
      </c>
      <c r="K30" s="37"/>
      <c r="L30" s="37"/>
      <c r="M30" s="37"/>
      <c r="N30" s="37"/>
      <c r="O30" s="37"/>
      <c r="P30" s="37"/>
      <c r="Q30" s="39"/>
      <c r="R30" s="40" t="s">
        <v>123</v>
      </c>
      <c r="S30" s="350" t="s">
        <v>145</v>
      </c>
      <c r="T30" s="350"/>
      <c r="U30" s="350"/>
      <c r="V30" s="244" t="s">
        <v>146</v>
      </c>
      <c r="W30" s="244"/>
      <c r="X30" s="244"/>
      <c r="Y30" s="244"/>
      <c r="Z30" s="247"/>
      <c r="AA30" s="247"/>
      <c r="AB30" s="81" t="s">
        <v>147</v>
      </c>
      <c r="AC30" s="337"/>
      <c r="AE30" s="42" t="str">
        <f>+I30</f>
        <v>□</v>
      </c>
      <c r="AF30" s="1">
        <f>+Z30</f>
        <v>0</v>
      </c>
      <c r="AH30" s="45" t="str">
        <f>IF(AE30&amp;AE31&amp;AE32="■□□","◎無し",IF(AE30&amp;AE31&amp;AE32="□■□","●適合",IF(AE30&amp;AE31&amp;AE32="□□■","◆未達",IF(AE30&amp;AE31&amp;AE32="□□□","■未答","▼矛盾"))))</f>
        <v>■未答</v>
      </c>
      <c r="AI30" s="61"/>
      <c r="AJ30" s="43" t="str">
        <f>IF(R30="■",IF(AF30=0,"◎無段",IF(AF30&gt;20,"◆未達","●範囲内")),"■未答")</f>
        <v>■未答</v>
      </c>
      <c r="AL30" s="37" t="s">
        <v>111</v>
      </c>
      <c r="AM30" s="46" t="s">
        <v>112</v>
      </c>
      <c r="AN30" s="46" t="s">
        <v>113</v>
      </c>
      <c r="AO30" s="46" t="s">
        <v>114</v>
      </c>
      <c r="AP30" s="46" t="s">
        <v>115</v>
      </c>
      <c r="AQ30" s="46" t="s">
        <v>91</v>
      </c>
    </row>
    <row r="31" spans="2:43" ht="7.5" customHeight="1">
      <c r="B31" s="322"/>
      <c r="C31" s="279"/>
      <c r="D31" s="35"/>
      <c r="E31" s="305"/>
      <c r="F31" s="306"/>
      <c r="G31" s="306"/>
      <c r="H31" s="307"/>
      <c r="I31" s="94"/>
      <c r="J31" s="95"/>
      <c r="K31" s="95"/>
      <c r="L31" s="95"/>
      <c r="M31" s="95"/>
      <c r="N31" s="95"/>
      <c r="O31" s="95"/>
      <c r="P31" s="95"/>
      <c r="Q31" s="96"/>
      <c r="R31" s="48"/>
      <c r="S31" s="97"/>
      <c r="T31" s="97"/>
      <c r="U31" s="97"/>
      <c r="V31" s="98"/>
      <c r="W31" s="98"/>
      <c r="X31" s="98"/>
      <c r="Y31" s="98"/>
      <c r="Z31" s="97"/>
      <c r="AA31" s="97"/>
      <c r="AB31" s="99"/>
      <c r="AC31" s="337"/>
      <c r="AE31" s="1" t="str">
        <f>+I32</f>
        <v>□</v>
      </c>
      <c r="AL31" s="37"/>
      <c r="AM31" s="43" t="s">
        <v>65</v>
      </c>
      <c r="AN31" s="43" t="s">
        <v>66</v>
      </c>
      <c r="AO31" s="43" t="s">
        <v>67</v>
      </c>
      <c r="AP31" s="45" t="s">
        <v>92</v>
      </c>
      <c r="AQ31" s="45" t="s">
        <v>68</v>
      </c>
    </row>
    <row r="32" spans="2:50" ht="15.75" customHeight="1">
      <c r="B32" s="322"/>
      <c r="C32" s="279"/>
      <c r="D32" s="35"/>
      <c r="E32" s="305"/>
      <c r="F32" s="306"/>
      <c r="G32" s="306"/>
      <c r="H32" s="307"/>
      <c r="I32" s="63" t="s">
        <v>106</v>
      </c>
      <c r="J32" s="313" t="s">
        <v>117</v>
      </c>
      <c r="K32" s="313"/>
      <c r="L32" s="313"/>
      <c r="M32" s="313"/>
      <c r="N32" s="313"/>
      <c r="O32" s="313"/>
      <c r="P32" s="313"/>
      <c r="Q32" s="314"/>
      <c r="R32" s="509" t="s">
        <v>148</v>
      </c>
      <c r="S32" s="504" t="s">
        <v>149</v>
      </c>
      <c r="T32" s="504"/>
      <c r="U32" s="504"/>
      <c r="V32" s="244" t="s">
        <v>150</v>
      </c>
      <c r="W32" s="244"/>
      <c r="X32" s="244"/>
      <c r="Y32" s="244"/>
      <c r="Z32" s="247"/>
      <c r="AA32" s="247"/>
      <c r="AB32" s="81" t="s">
        <v>151</v>
      </c>
      <c r="AC32" s="337"/>
      <c r="AE32" s="1" t="str">
        <f>+I33</f>
        <v>□</v>
      </c>
      <c r="AF32" s="1">
        <f>+Z32</f>
        <v>0</v>
      </c>
      <c r="AJ32" s="43" t="str">
        <f>IF(R32="■",IF(AF32=0,"◎無段",IF(AF32&gt;120,"◆未達","●範囲内")),"■未答")</f>
        <v>■未答</v>
      </c>
      <c r="AL32" s="6"/>
      <c r="AM32" s="6"/>
      <c r="AN32" s="6"/>
      <c r="AO32" s="6"/>
      <c r="AP32" s="6"/>
      <c r="AQ32" s="9"/>
      <c r="AR32" s="9"/>
      <c r="AS32" s="9"/>
      <c r="AT32" s="9"/>
      <c r="AU32" s="9"/>
      <c r="AV32" s="9"/>
      <c r="AW32" s="9"/>
      <c r="AX32" s="9"/>
    </row>
    <row r="33" spans="2:57" ht="15.75" customHeight="1">
      <c r="B33" s="322"/>
      <c r="C33" s="279"/>
      <c r="D33" s="71"/>
      <c r="E33" s="305"/>
      <c r="F33" s="306"/>
      <c r="G33" s="306"/>
      <c r="H33" s="307"/>
      <c r="I33" s="63" t="s">
        <v>152</v>
      </c>
      <c r="J33" s="313" t="s">
        <v>120</v>
      </c>
      <c r="K33" s="313"/>
      <c r="L33" s="313"/>
      <c r="M33" s="313"/>
      <c r="N33" s="313"/>
      <c r="O33" s="313"/>
      <c r="P33" s="313"/>
      <c r="Q33" s="314"/>
      <c r="R33" s="509"/>
      <c r="S33" s="504"/>
      <c r="T33" s="504"/>
      <c r="U33" s="504"/>
      <c r="V33" s="244" t="s">
        <v>153</v>
      </c>
      <c r="W33" s="244"/>
      <c r="X33" s="244"/>
      <c r="Y33" s="244"/>
      <c r="Z33" s="247"/>
      <c r="AA33" s="247"/>
      <c r="AB33" s="81" t="s">
        <v>154</v>
      </c>
      <c r="AC33" s="337"/>
      <c r="AF33" s="1">
        <f>+Z33</f>
        <v>0</v>
      </c>
      <c r="AJ33" s="43" t="str">
        <f>IF(R32="■",IF(AF33=0,"◎無段",IF(AF33&gt;180,"◆未達","●範囲内")),"■未答")</f>
        <v>■未答</v>
      </c>
      <c r="AL33" s="49"/>
      <c r="AM33" s="6"/>
      <c r="AN33" s="6"/>
      <c r="AO33" s="6"/>
      <c r="AP33" s="6"/>
      <c r="AQ33" s="9"/>
      <c r="AR33" s="9"/>
      <c r="AS33" s="9"/>
      <c r="AT33" s="9"/>
      <c r="AU33" s="9"/>
      <c r="AV33" s="9"/>
      <c r="AW33" s="9"/>
      <c r="AX33" s="9"/>
      <c r="BE33" s="75"/>
    </row>
    <row r="34" spans="2:57" ht="6" customHeight="1">
      <c r="B34" s="322"/>
      <c r="C34" s="279"/>
      <c r="D34" s="71"/>
      <c r="E34" s="308"/>
      <c r="F34" s="309"/>
      <c r="G34" s="309"/>
      <c r="H34" s="310"/>
      <c r="I34" s="100"/>
      <c r="J34" s="101"/>
      <c r="K34" s="100"/>
      <c r="L34" s="100"/>
      <c r="M34" s="100"/>
      <c r="N34" s="100"/>
      <c r="O34" s="101"/>
      <c r="P34" s="101"/>
      <c r="Q34" s="102"/>
      <c r="R34" s="103"/>
      <c r="S34" s="104"/>
      <c r="T34" s="104"/>
      <c r="U34" s="104"/>
      <c r="V34" s="88"/>
      <c r="W34" s="88"/>
      <c r="X34" s="88"/>
      <c r="Y34" s="88"/>
      <c r="Z34" s="88"/>
      <c r="AA34" s="88"/>
      <c r="AB34" s="90"/>
      <c r="AC34" s="338"/>
      <c r="AL34" s="49"/>
      <c r="BE34" s="49"/>
    </row>
    <row r="35" spans="2:57" ht="16.5" customHeight="1">
      <c r="B35" s="322"/>
      <c r="C35" s="279"/>
      <c r="D35" s="71"/>
      <c r="E35" s="302" t="s">
        <v>22</v>
      </c>
      <c r="F35" s="303"/>
      <c r="G35" s="303"/>
      <c r="H35" s="304"/>
      <c r="I35" s="105"/>
      <c r="J35" s="106"/>
      <c r="K35" s="105"/>
      <c r="L35" s="105"/>
      <c r="M35" s="105"/>
      <c r="N35" s="105"/>
      <c r="O35" s="106"/>
      <c r="P35" s="106"/>
      <c r="Q35" s="107"/>
      <c r="R35" s="108"/>
      <c r="S35" s="109"/>
      <c r="T35" s="109"/>
      <c r="U35" s="109"/>
      <c r="V35" s="92"/>
      <c r="W35" s="92"/>
      <c r="X35" s="92"/>
      <c r="Y35" s="92"/>
      <c r="Z35" s="92"/>
      <c r="AA35" s="92"/>
      <c r="AB35" s="80" t="s">
        <v>110</v>
      </c>
      <c r="AC35" s="60"/>
      <c r="AE35" s="42" t="str">
        <f>+I37</f>
        <v>□</v>
      </c>
      <c r="AH35" s="45" t="str">
        <f>IF(AE35&amp;AE36&amp;AE37&amp;AE38="■□□□","◎無し",IF(AE35&amp;AE36&amp;AE37&amp;AE38="□■□□","◎無段",IF(AE35&amp;AE36&amp;AE37&amp;AE38="□□■□","●適合",IF(AE35&amp;AE36&amp;AE37&amp;AE38="□□□■","◆未達",IF(AE35&amp;AE36&amp;AE37&amp;AE38="□□□□","■未答","▼矛盾")))))</f>
        <v>■未答</v>
      </c>
      <c r="AI35" s="61"/>
      <c r="AL35" s="37" t="s">
        <v>96</v>
      </c>
      <c r="AM35" s="53" t="s">
        <v>98</v>
      </c>
      <c r="AN35" s="53" t="s">
        <v>97</v>
      </c>
      <c r="AO35" s="53" t="s">
        <v>99</v>
      </c>
      <c r="AP35" s="53" t="s">
        <v>100</v>
      </c>
      <c r="AQ35" s="53" t="s">
        <v>101</v>
      </c>
      <c r="AR35" s="53" t="s">
        <v>91</v>
      </c>
      <c r="BE35" s="49"/>
    </row>
    <row r="36" spans="2:57" ht="25.5" customHeight="1">
      <c r="B36" s="322"/>
      <c r="C36" s="279"/>
      <c r="D36" s="71"/>
      <c r="E36" s="305"/>
      <c r="F36" s="306"/>
      <c r="G36" s="306"/>
      <c r="H36" s="307"/>
      <c r="I36" s="94"/>
      <c r="J36" s="37"/>
      <c r="K36" s="38"/>
      <c r="L36" s="38"/>
      <c r="M36" s="38"/>
      <c r="N36" s="38"/>
      <c r="O36" s="37"/>
      <c r="P36" s="37"/>
      <c r="Q36" s="39"/>
      <c r="R36" s="488" t="s">
        <v>155</v>
      </c>
      <c r="S36" s="489"/>
      <c r="T36" s="489"/>
      <c r="U36" s="82" t="s">
        <v>94</v>
      </c>
      <c r="V36" s="489" t="s">
        <v>145</v>
      </c>
      <c r="W36" s="489"/>
      <c r="X36" s="82" t="s">
        <v>156</v>
      </c>
      <c r="Y36" s="111" t="s">
        <v>157</v>
      </c>
      <c r="Z36" s="111"/>
      <c r="AA36" s="111"/>
      <c r="AB36" s="112"/>
      <c r="AC36" s="337"/>
      <c r="AE36" s="1" t="str">
        <f>+I38</f>
        <v>□</v>
      </c>
      <c r="AH36" s="113" t="s">
        <v>158</v>
      </c>
      <c r="AJ36" s="45" t="str">
        <f>IF(U36&amp;X36="■□","●単純",IF(U36&amp;X36="□■","◆またぎ",IF(U36&amp;X36="□□","■未答","▼矛盾")))</f>
        <v>■未答</v>
      </c>
      <c r="AL36" s="37"/>
      <c r="AM36" s="43" t="s">
        <v>65</v>
      </c>
      <c r="AN36" s="43" t="s">
        <v>105</v>
      </c>
      <c r="AO36" s="43" t="s">
        <v>66</v>
      </c>
      <c r="AP36" s="43" t="s">
        <v>67</v>
      </c>
      <c r="AQ36" s="45" t="s">
        <v>92</v>
      </c>
      <c r="AR36" s="45" t="s">
        <v>68</v>
      </c>
      <c r="BE36" s="49"/>
    </row>
    <row r="37" spans="2:57" ht="25.5" customHeight="1">
      <c r="B37" s="322"/>
      <c r="C37" s="279"/>
      <c r="D37" s="71"/>
      <c r="E37" s="305"/>
      <c r="F37" s="306"/>
      <c r="G37" s="306"/>
      <c r="H37" s="307"/>
      <c r="I37" s="63" t="s">
        <v>70</v>
      </c>
      <c r="J37" s="37" t="s">
        <v>109</v>
      </c>
      <c r="K37" s="37"/>
      <c r="L37" s="37"/>
      <c r="M37" s="38"/>
      <c r="N37" s="38"/>
      <c r="O37" s="37"/>
      <c r="P37" s="37"/>
      <c r="Q37" s="39"/>
      <c r="R37" s="358" t="s">
        <v>159</v>
      </c>
      <c r="S37" s="359"/>
      <c r="T37" s="359"/>
      <c r="U37" s="82" t="s">
        <v>160</v>
      </c>
      <c r="V37" s="359" t="s">
        <v>161</v>
      </c>
      <c r="W37" s="359"/>
      <c r="X37" s="82" t="s">
        <v>106</v>
      </c>
      <c r="Y37" s="359" t="s">
        <v>162</v>
      </c>
      <c r="Z37" s="359"/>
      <c r="AA37" s="82" t="s">
        <v>123</v>
      </c>
      <c r="AB37" s="114" t="s">
        <v>163</v>
      </c>
      <c r="AC37" s="337"/>
      <c r="AE37" s="1" t="str">
        <f>+I39</f>
        <v>□</v>
      </c>
      <c r="AH37" s="113" t="s">
        <v>164</v>
      </c>
      <c r="AJ37" s="45" t="str">
        <f>IF(U37&amp;X37&amp;AA37="■□□","手すり",IF(U37&amp;X37&amp;AA37="□■□","手すり",IF(U37&amp;X37&amp;AA37="□□■","無し",IF(U37&amp;X37&amp;AA37="□□□","■未答","▼矛盾"))))</f>
        <v>■未答</v>
      </c>
      <c r="AL37" s="49"/>
      <c r="BE37" s="49"/>
    </row>
    <row r="38" spans="2:36" ht="25.5" customHeight="1">
      <c r="B38" s="322"/>
      <c r="C38" s="279"/>
      <c r="D38" s="71"/>
      <c r="E38" s="305"/>
      <c r="F38" s="306"/>
      <c r="G38" s="306"/>
      <c r="H38" s="307"/>
      <c r="I38" s="63" t="s">
        <v>72</v>
      </c>
      <c r="J38" s="37" t="s">
        <v>165</v>
      </c>
      <c r="K38" s="37"/>
      <c r="L38" s="37"/>
      <c r="M38" s="37"/>
      <c r="N38" s="37"/>
      <c r="O38" s="37"/>
      <c r="P38" s="37"/>
      <c r="Q38" s="39"/>
      <c r="R38" s="491" t="s">
        <v>166</v>
      </c>
      <c r="S38" s="492"/>
      <c r="T38" s="492"/>
      <c r="U38" s="115" t="s">
        <v>123</v>
      </c>
      <c r="V38" s="116" t="s">
        <v>163</v>
      </c>
      <c r="W38" s="115" t="s">
        <v>123</v>
      </c>
      <c r="X38" s="116" t="s">
        <v>167</v>
      </c>
      <c r="Y38" s="115" t="s">
        <v>141</v>
      </c>
      <c r="Z38" s="116" t="s">
        <v>168</v>
      </c>
      <c r="AA38" s="116"/>
      <c r="AB38" s="117"/>
      <c r="AC38" s="337"/>
      <c r="AE38" s="1" t="str">
        <f>+I40</f>
        <v>□</v>
      </c>
      <c r="AH38" s="113" t="s">
        <v>169</v>
      </c>
      <c r="AJ38" s="45" t="str">
        <f>IF(U38&amp;W38&amp;Y38="■□□",0,IF(U38&amp;W38&amp;Y38="□■□",1,IF(U38&amp;W38&amp;Y38="□□■",2,IF(U38&amp;W38&amp;Y38="□□□","■未答","▼矛盾"))))</f>
        <v>■未答</v>
      </c>
    </row>
    <row r="39" spans="2:36" ht="30" customHeight="1">
      <c r="B39" s="322"/>
      <c r="C39" s="279"/>
      <c r="D39" s="71"/>
      <c r="E39" s="71"/>
      <c r="F39" s="324" t="s">
        <v>23</v>
      </c>
      <c r="G39" s="438"/>
      <c r="H39" s="439"/>
      <c r="I39" s="63" t="s">
        <v>160</v>
      </c>
      <c r="J39" s="313" t="s">
        <v>170</v>
      </c>
      <c r="K39" s="313"/>
      <c r="L39" s="313"/>
      <c r="M39" s="313"/>
      <c r="N39" s="313"/>
      <c r="O39" s="313"/>
      <c r="P39" s="313"/>
      <c r="Q39" s="314"/>
      <c r="R39" s="355" t="s">
        <v>171</v>
      </c>
      <c r="S39" s="356"/>
      <c r="T39" s="356"/>
      <c r="U39" s="493" t="s">
        <v>172</v>
      </c>
      <c r="V39" s="493"/>
      <c r="W39" s="119"/>
      <c r="X39" s="120" t="s">
        <v>173</v>
      </c>
      <c r="Y39" s="118" t="s">
        <v>174</v>
      </c>
      <c r="Z39" s="119"/>
      <c r="AA39" s="120" t="s">
        <v>175</v>
      </c>
      <c r="AB39" s="121"/>
      <c r="AC39" s="337"/>
      <c r="AE39" s="122"/>
      <c r="AF39" s="123"/>
      <c r="AG39" s="123"/>
      <c r="AH39" s="123"/>
      <c r="AI39" s="123"/>
      <c r="AJ39" s="124">
        <f>IF(U36="■",V36,"")</f>
      </c>
    </row>
    <row r="40" spans="2:36" ht="30" customHeight="1">
      <c r="B40" s="322"/>
      <c r="C40" s="279"/>
      <c r="D40" s="71"/>
      <c r="E40" s="71"/>
      <c r="F40" s="324" t="s">
        <v>24</v>
      </c>
      <c r="G40" s="438"/>
      <c r="H40" s="439"/>
      <c r="I40" s="63" t="s">
        <v>106</v>
      </c>
      <c r="J40" s="313" t="s">
        <v>176</v>
      </c>
      <c r="K40" s="313"/>
      <c r="L40" s="313"/>
      <c r="M40" s="313"/>
      <c r="N40" s="313"/>
      <c r="O40" s="313"/>
      <c r="P40" s="313"/>
      <c r="Q40" s="314"/>
      <c r="R40" s="355" t="s">
        <v>177</v>
      </c>
      <c r="S40" s="356"/>
      <c r="T40" s="356"/>
      <c r="U40" s="356"/>
      <c r="V40" s="356"/>
      <c r="W40" s="356"/>
      <c r="X40" s="356"/>
      <c r="Y40" s="357"/>
      <c r="Z40" s="357"/>
      <c r="AA40" s="120" t="s">
        <v>178</v>
      </c>
      <c r="AB40" s="121"/>
      <c r="AC40" s="337"/>
      <c r="AD40" s="9"/>
      <c r="AE40" s="125"/>
      <c r="AF40" s="126"/>
      <c r="AG40" s="126">
        <f>+Y40</f>
        <v>0</v>
      </c>
      <c r="AH40" s="126"/>
      <c r="AI40" s="126">
        <f>+Y41</f>
        <v>0</v>
      </c>
      <c r="AJ40" s="127">
        <f>IF(X36="■",Y36,"")</f>
      </c>
    </row>
    <row r="41" spans="2:36" ht="25.5" customHeight="1">
      <c r="B41" s="322"/>
      <c r="C41" s="279"/>
      <c r="D41" s="71"/>
      <c r="E41" s="71"/>
      <c r="F41" s="302" t="s">
        <v>25</v>
      </c>
      <c r="G41" s="303"/>
      <c r="H41" s="304"/>
      <c r="I41" s="94"/>
      <c r="J41" s="37"/>
      <c r="K41" s="38"/>
      <c r="L41" s="38"/>
      <c r="M41" s="38"/>
      <c r="N41" s="38"/>
      <c r="O41" s="37"/>
      <c r="P41" s="37"/>
      <c r="Q41" s="39"/>
      <c r="R41" s="355" t="s">
        <v>179</v>
      </c>
      <c r="S41" s="356"/>
      <c r="T41" s="356"/>
      <c r="U41" s="356"/>
      <c r="V41" s="356"/>
      <c r="W41" s="356"/>
      <c r="X41" s="356"/>
      <c r="Y41" s="357"/>
      <c r="Z41" s="357"/>
      <c r="AA41" s="120" t="s">
        <v>147</v>
      </c>
      <c r="AB41" s="121"/>
      <c r="AC41" s="337"/>
      <c r="AD41" s="9"/>
      <c r="AE41" s="128"/>
      <c r="AF41" s="129"/>
      <c r="AG41" s="130">
        <f>+Y42</f>
        <v>0</v>
      </c>
      <c r="AH41" s="131">
        <f>+W39</f>
        <v>0</v>
      </c>
      <c r="AI41" s="132"/>
      <c r="AJ41" s="133"/>
    </row>
    <row r="42" spans="2:36" ht="25.5" customHeight="1">
      <c r="B42" s="322"/>
      <c r="C42" s="279"/>
      <c r="D42" s="71"/>
      <c r="E42" s="71"/>
      <c r="F42" s="305"/>
      <c r="G42" s="306"/>
      <c r="H42" s="307"/>
      <c r="I42" s="37"/>
      <c r="J42" s="37"/>
      <c r="K42" s="37"/>
      <c r="L42" s="37"/>
      <c r="M42" s="37"/>
      <c r="N42" s="37"/>
      <c r="O42" s="37"/>
      <c r="P42" s="37"/>
      <c r="Q42" s="39"/>
      <c r="R42" s="355" t="s">
        <v>180</v>
      </c>
      <c r="S42" s="356"/>
      <c r="T42" s="356"/>
      <c r="U42" s="356"/>
      <c r="V42" s="356"/>
      <c r="W42" s="356"/>
      <c r="X42" s="356"/>
      <c r="Y42" s="357"/>
      <c r="Z42" s="357"/>
      <c r="AA42" s="120" t="s">
        <v>147</v>
      </c>
      <c r="AB42" s="121"/>
      <c r="AC42" s="337"/>
      <c r="AD42" s="9"/>
      <c r="AE42" s="9"/>
      <c r="AF42" s="134"/>
      <c r="AG42" s="135">
        <f>+Y43</f>
        <v>0</v>
      </c>
      <c r="AH42" s="136"/>
      <c r="AI42" s="137"/>
      <c r="AJ42" s="138"/>
    </row>
    <row r="43" spans="2:61" s="142" customFormat="1" ht="18" customHeight="1">
      <c r="B43" s="322"/>
      <c r="C43" s="279"/>
      <c r="D43" s="139"/>
      <c r="E43" s="139"/>
      <c r="F43" s="308"/>
      <c r="G43" s="309"/>
      <c r="H43" s="310"/>
      <c r="I43" s="101"/>
      <c r="J43" s="101"/>
      <c r="K43" s="101"/>
      <c r="L43" s="101"/>
      <c r="M43" s="101"/>
      <c r="N43" s="101"/>
      <c r="O43" s="101"/>
      <c r="P43" s="101"/>
      <c r="Q43" s="102"/>
      <c r="R43" s="346" t="s">
        <v>181</v>
      </c>
      <c r="S43" s="347"/>
      <c r="T43" s="347"/>
      <c r="U43" s="347"/>
      <c r="V43" s="347"/>
      <c r="W43" s="347"/>
      <c r="X43" s="347"/>
      <c r="Y43" s="348"/>
      <c r="Z43" s="348"/>
      <c r="AA43" s="120" t="s">
        <v>137</v>
      </c>
      <c r="AB43" s="140"/>
      <c r="AC43" s="141"/>
      <c r="AH43" s="143"/>
      <c r="AI43" s="143"/>
      <c r="AJ43" s="143"/>
      <c r="AK43" s="143"/>
      <c r="AL43" s="143"/>
      <c r="AM43" s="143"/>
      <c r="AN43" s="143"/>
      <c r="AO43" s="143"/>
      <c r="AP43" s="143"/>
      <c r="BB43" s="143"/>
      <c r="BC43" s="143"/>
      <c r="BD43" s="143"/>
      <c r="BE43" s="143"/>
      <c r="BF43" s="143"/>
      <c r="BG43" s="143"/>
      <c r="BH43" s="143"/>
      <c r="BI43" s="143"/>
    </row>
    <row r="44" spans="2:42" ht="39.75" customHeight="1">
      <c r="B44" s="322"/>
      <c r="C44" s="279"/>
      <c r="D44" s="282" t="s">
        <v>26</v>
      </c>
      <c r="E44" s="440"/>
      <c r="F44" s="324"/>
      <c r="G44" s="324"/>
      <c r="H44" s="441"/>
      <c r="I44" s="58"/>
      <c r="J44" s="58"/>
      <c r="K44" s="58"/>
      <c r="L44" s="58"/>
      <c r="M44" s="58"/>
      <c r="N44" s="58"/>
      <c r="O44" s="58"/>
      <c r="P44" s="58"/>
      <c r="Q44" s="59"/>
      <c r="R44" s="144"/>
      <c r="S44" s="79"/>
      <c r="T44" s="79"/>
      <c r="U44" s="79"/>
      <c r="V44" s="79"/>
      <c r="W44" s="79"/>
      <c r="X44" s="79"/>
      <c r="Y44" s="79"/>
      <c r="Z44" s="79"/>
      <c r="AA44" s="79"/>
      <c r="AB44" s="79"/>
      <c r="AC44" s="336"/>
      <c r="AE44" s="42" t="str">
        <f>+I46</f>
        <v>□</v>
      </c>
      <c r="AH44" s="43" t="str">
        <f>IF(AE44&amp;AE45="■□","●適合",IF(AE44&amp;AE45="□■","◆未達",IF(AE44&amp;AE45="□□","■未答","▼矛盾")))</f>
        <v>■未答</v>
      </c>
      <c r="AI44" s="44"/>
      <c r="AL44" s="37" t="s">
        <v>87</v>
      </c>
      <c r="AM44" s="46" t="s">
        <v>88</v>
      </c>
      <c r="AN44" s="46" t="s">
        <v>89</v>
      </c>
      <c r="AO44" s="46" t="s">
        <v>90</v>
      </c>
      <c r="AP44" s="46" t="s">
        <v>91</v>
      </c>
    </row>
    <row r="45" spans="2:42" ht="19.5" customHeight="1">
      <c r="B45" s="322"/>
      <c r="C45" s="279"/>
      <c r="D45" s="71"/>
      <c r="E45" s="440" t="s">
        <v>27</v>
      </c>
      <c r="F45" s="324"/>
      <c r="G45" s="324"/>
      <c r="H45" s="441"/>
      <c r="I45" s="38"/>
      <c r="J45" s="37"/>
      <c r="K45" s="38"/>
      <c r="L45" s="38"/>
      <c r="M45" s="38"/>
      <c r="N45" s="38"/>
      <c r="O45" s="37"/>
      <c r="P45" s="37"/>
      <c r="Q45" s="39"/>
      <c r="R45" s="40" t="s">
        <v>116</v>
      </c>
      <c r="S45" s="244" t="s">
        <v>182</v>
      </c>
      <c r="T45" s="244"/>
      <c r="U45" s="244"/>
      <c r="V45" s="244"/>
      <c r="W45" s="244"/>
      <c r="X45" s="244"/>
      <c r="Y45" s="244"/>
      <c r="Z45" s="244"/>
      <c r="AA45" s="244"/>
      <c r="AB45" s="374"/>
      <c r="AC45" s="337"/>
      <c r="AE45" s="1" t="str">
        <f>+I47</f>
        <v>□</v>
      </c>
      <c r="AF45" s="1" t="str">
        <f>+R47</f>
        <v>□</v>
      </c>
      <c r="AJ45" s="45" t="str">
        <f>IF(AF45&amp;AF46&amp;AF47&amp;AF48="■□□□","◎無し",IF(AF45&amp;AF46&amp;AF47&amp;AF48="□■□□","◎無段",IF(AF45&amp;AF46&amp;AF47&amp;AF48="□□■□","●適合",IF(AF45&amp;AF46&amp;AF47&amp;AF48="□□□■","◆未達",IF(AF45&amp;AF46&amp;AF47&amp;AF48="□□□□","■未答","▼矛盾")))))</f>
        <v>■未答</v>
      </c>
      <c r="AM45" s="43" t="s">
        <v>66</v>
      </c>
      <c r="AN45" s="43" t="s">
        <v>67</v>
      </c>
      <c r="AO45" s="45" t="s">
        <v>92</v>
      </c>
      <c r="AP45" s="45" t="s">
        <v>68</v>
      </c>
    </row>
    <row r="46" spans="2:44" ht="19.5" customHeight="1">
      <c r="B46" s="322"/>
      <c r="C46" s="279"/>
      <c r="D46" s="71"/>
      <c r="E46" s="440" t="s">
        <v>18</v>
      </c>
      <c r="F46" s="324"/>
      <c r="G46" s="324"/>
      <c r="H46" s="441"/>
      <c r="I46" s="50" t="s">
        <v>70</v>
      </c>
      <c r="J46" s="313" t="s">
        <v>93</v>
      </c>
      <c r="K46" s="313"/>
      <c r="L46" s="313"/>
      <c r="M46" s="313"/>
      <c r="N46" s="313"/>
      <c r="O46" s="313"/>
      <c r="P46" s="313"/>
      <c r="Q46" s="314"/>
      <c r="R46" s="48"/>
      <c r="S46" s="49"/>
      <c r="T46" s="49"/>
      <c r="U46" s="49"/>
      <c r="V46" s="49"/>
      <c r="W46" s="49"/>
      <c r="X46" s="49"/>
      <c r="Y46" s="49"/>
      <c r="Z46" s="49"/>
      <c r="AA46" s="49"/>
      <c r="AB46" s="49"/>
      <c r="AC46" s="337"/>
      <c r="AF46" s="1" t="str">
        <f>+R45</f>
        <v>□</v>
      </c>
      <c r="AL46" s="37" t="s">
        <v>96</v>
      </c>
      <c r="AM46" s="53" t="s">
        <v>97</v>
      </c>
      <c r="AN46" s="53" t="s">
        <v>98</v>
      </c>
      <c r="AO46" s="53" t="s">
        <v>99</v>
      </c>
      <c r="AP46" s="53" t="s">
        <v>100</v>
      </c>
      <c r="AQ46" s="53" t="s">
        <v>101</v>
      </c>
      <c r="AR46" s="53" t="s">
        <v>91</v>
      </c>
    </row>
    <row r="47" spans="2:44" ht="19.5" customHeight="1">
      <c r="B47" s="322"/>
      <c r="C47" s="279"/>
      <c r="D47" s="71"/>
      <c r="E47" s="440" t="s">
        <v>28</v>
      </c>
      <c r="F47" s="324"/>
      <c r="G47" s="324"/>
      <c r="H47" s="441"/>
      <c r="I47" s="50" t="s">
        <v>102</v>
      </c>
      <c r="J47" s="313" t="s">
        <v>103</v>
      </c>
      <c r="K47" s="313"/>
      <c r="L47" s="313"/>
      <c r="M47" s="313"/>
      <c r="N47" s="313"/>
      <c r="O47" s="313"/>
      <c r="P47" s="313"/>
      <c r="Q47" s="314"/>
      <c r="R47" s="40" t="s">
        <v>94</v>
      </c>
      <c r="S47" s="49" t="s">
        <v>95</v>
      </c>
      <c r="T47" s="49"/>
      <c r="U47" s="49"/>
      <c r="V47" s="49"/>
      <c r="W47" s="49"/>
      <c r="X47" s="146"/>
      <c r="Y47" s="49"/>
      <c r="Z47" s="49"/>
      <c r="AA47" s="49"/>
      <c r="AB47" s="49"/>
      <c r="AC47" s="337"/>
      <c r="AF47" s="1" t="str">
        <f>+R48</f>
        <v>□</v>
      </c>
      <c r="AL47" s="37"/>
      <c r="AM47" s="43" t="s">
        <v>65</v>
      </c>
      <c r="AN47" s="43" t="s">
        <v>105</v>
      </c>
      <c r="AO47" s="43" t="s">
        <v>66</v>
      </c>
      <c r="AP47" s="43" t="s">
        <v>67</v>
      </c>
      <c r="AQ47" s="45" t="s">
        <v>92</v>
      </c>
      <c r="AR47" s="45" t="s">
        <v>68</v>
      </c>
    </row>
    <row r="48" spans="2:32" ht="19.5" customHeight="1">
      <c r="B48" s="322"/>
      <c r="C48" s="279"/>
      <c r="D48" s="71"/>
      <c r="E48" s="440" t="s">
        <v>29</v>
      </c>
      <c r="F48" s="324"/>
      <c r="G48" s="324"/>
      <c r="H48" s="441"/>
      <c r="I48" s="55"/>
      <c r="J48" s="51"/>
      <c r="K48" s="55"/>
      <c r="L48" s="51"/>
      <c r="M48" s="51"/>
      <c r="N48" s="51"/>
      <c r="O48" s="51"/>
      <c r="P48" s="51"/>
      <c r="Q48" s="52"/>
      <c r="R48" s="40" t="s">
        <v>106</v>
      </c>
      <c r="S48" s="49" t="s">
        <v>183</v>
      </c>
      <c r="T48" s="49"/>
      <c r="U48" s="49"/>
      <c r="V48" s="49"/>
      <c r="W48" s="49"/>
      <c r="X48" s="49"/>
      <c r="Y48" s="49"/>
      <c r="Z48" s="49"/>
      <c r="AA48" s="49"/>
      <c r="AB48" s="49"/>
      <c r="AC48" s="337"/>
      <c r="AF48" s="1" t="str">
        <f>+R49</f>
        <v>□</v>
      </c>
    </row>
    <row r="49" spans="2:29" ht="19.5" customHeight="1">
      <c r="B49" s="322"/>
      <c r="C49" s="279"/>
      <c r="D49" s="71"/>
      <c r="E49" s="440" t="s">
        <v>30</v>
      </c>
      <c r="F49" s="324"/>
      <c r="G49" s="324"/>
      <c r="H49" s="441"/>
      <c r="I49" s="55"/>
      <c r="J49" s="51"/>
      <c r="K49" s="55"/>
      <c r="L49" s="51"/>
      <c r="M49" s="51"/>
      <c r="N49" s="51"/>
      <c r="O49" s="51"/>
      <c r="P49" s="51"/>
      <c r="Q49" s="52"/>
      <c r="R49" s="40" t="s">
        <v>184</v>
      </c>
      <c r="S49" s="49" t="s">
        <v>185</v>
      </c>
      <c r="T49" s="49"/>
      <c r="U49" s="49"/>
      <c r="V49" s="49"/>
      <c r="W49" s="49"/>
      <c r="X49" s="49"/>
      <c r="Y49" s="49"/>
      <c r="Z49" s="49"/>
      <c r="AA49" s="49"/>
      <c r="AB49" s="49"/>
      <c r="AC49" s="337"/>
    </row>
    <row r="50" spans="2:29" ht="36" customHeight="1" thickBot="1">
      <c r="B50" s="280"/>
      <c r="C50" s="281"/>
      <c r="D50" s="147"/>
      <c r="E50" s="442" t="s">
        <v>31</v>
      </c>
      <c r="F50" s="415"/>
      <c r="G50" s="415"/>
      <c r="H50" s="443"/>
      <c r="I50" s="148"/>
      <c r="J50" s="148"/>
      <c r="K50" s="148"/>
      <c r="L50" s="148"/>
      <c r="M50" s="148"/>
      <c r="N50" s="148"/>
      <c r="O50" s="148"/>
      <c r="P50" s="148"/>
      <c r="Q50" s="149"/>
      <c r="R50" s="150"/>
      <c r="S50" s="151"/>
      <c r="T50" s="151"/>
      <c r="U50" s="151"/>
      <c r="V50" s="151"/>
      <c r="W50" s="151"/>
      <c r="X50" s="151"/>
      <c r="Y50" s="151"/>
      <c r="Z50" s="151"/>
      <c r="AA50" s="151"/>
      <c r="AB50" s="151"/>
      <c r="AC50" s="351"/>
    </row>
    <row r="51" spans="2:43" ht="15.75" customHeight="1">
      <c r="B51" s="320" t="s">
        <v>186</v>
      </c>
      <c r="C51" s="452"/>
      <c r="D51" s="293" t="s">
        <v>32</v>
      </c>
      <c r="E51" s="321"/>
      <c r="F51" s="321"/>
      <c r="G51" s="321"/>
      <c r="H51" s="294"/>
      <c r="I51" s="152" t="s">
        <v>187</v>
      </c>
      <c r="J51" s="30" t="s">
        <v>109</v>
      </c>
      <c r="K51" s="30"/>
      <c r="L51" s="30"/>
      <c r="M51" s="30"/>
      <c r="N51" s="30"/>
      <c r="O51" s="30"/>
      <c r="P51" s="30"/>
      <c r="Q51" s="31"/>
      <c r="R51" s="33"/>
      <c r="S51" s="33"/>
      <c r="T51" s="33"/>
      <c r="U51" s="33"/>
      <c r="V51" s="33"/>
      <c r="W51" s="33"/>
      <c r="X51" s="33"/>
      <c r="Y51" s="33"/>
      <c r="Z51" s="33"/>
      <c r="AA51" s="33"/>
      <c r="AB51" s="80" t="s">
        <v>110</v>
      </c>
      <c r="AC51" s="352"/>
      <c r="AE51" s="42" t="str">
        <f>+I51</f>
        <v>□</v>
      </c>
      <c r="AF51" s="1">
        <f>IF(AE52="■",1,IF(AE53="■",1,0))</f>
        <v>0</v>
      </c>
      <c r="AH51" s="45" t="str">
        <f>IF(AE51&amp;AE52&amp;AE53="■□□","◎無し",IF(AE51&amp;AE52&amp;AE53="□■□","●適合",IF(AE51&amp;AE52&amp;AE53="□□■","◆未達",IF(AE51&amp;AE52&amp;AE53="□□□","■未答","▼矛盾"))))</f>
        <v>■未答</v>
      </c>
      <c r="AI51" s="61"/>
      <c r="AL51" s="37" t="s">
        <v>111</v>
      </c>
      <c r="AM51" s="46" t="s">
        <v>112</v>
      </c>
      <c r="AN51" s="46" t="s">
        <v>113</v>
      </c>
      <c r="AO51" s="46" t="s">
        <v>114</v>
      </c>
      <c r="AP51" s="46" t="s">
        <v>115</v>
      </c>
      <c r="AQ51" s="46" t="s">
        <v>91</v>
      </c>
    </row>
    <row r="52" spans="2:43" ht="15.75" customHeight="1">
      <c r="B52" s="322"/>
      <c r="C52" s="279"/>
      <c r="D52" s="305"/>
      <c r="E52" s="306"/>
      <c r="F52" s="306"/>
      <c r="G52" s="306"/>
      <c r="H52" s="307"/>
      <c r="I52" s="63" t="s">
        <v>116</v>
      </c>
      <c r="J52" s="37" t="s">
        <v>188</v>
      </c>
      <c r="K52" s="37"/>
      <c r="L52" s="37"/>
      <c r="M52" s="37"/>
      <c r="N52" s="37"/>
      <c r="O52" s="37"/>
      <c r="P52" s="37"/>
      <c r="Q52" s="39"/>
      <c r="R52" s="243" t="s">
        <v>189</v>
      </c>
      <c r="S52" s="244"/>
      <c r="T52" s="244"/>
      <c r="U52" s="244"/>
      <c r="V52" s="244"/>
      <c r="W52" s="244"/>
      <c r="X52" s="245"/>
      <c r="Y52" s="245"/>
      <c r="Z52" s="245"/>
      <c r="AA52" s="49" t="s">
        <v>173</v>
      </c>
      <c r="AB52" s="49"/>
      <c r="AC52" s="337"/>
      <c r="AE52" s="1" t="str">
        <f>+I52</f>
        <v>□</v>
      </c>
      <c r="AF52" s="1">
        <f>+X52</f>
        <v>0</v>
      </c>
      <c r="AJ52" s="43" t="str">
        <f>IF(AF51=1,IF(AF52=0,"■未答",IF(AF52&lt;780,"◆未達","●範囲内")),"■未答")</f>
        <v>■未答</v>
      </c>
      <c r="AL52" s="37"/>
      <c r="AM52" s="43" t="s">
        <v>65</v>
      </c>
      <c r="AN52" s="43" t="s">
        <v>66</v>
      </c>
      <c r="AO52" s="43" t="s">
        <v>67</v>
      </c>
      <c r="AP52" s="45" t="s">
        <v>92</v>
      </c>
      <c r="AQ52" s="45" t="s">
        <v>68</v>
      </c>
    </row>
    <row r="53" spans="2:36" ht="15.75" customHeight="1">
      <c r="B53" s="322"/>
      <c r="C53" s="279"/>
      <c r="D53" s="308"/>
      <c r="E53" s="309"/>
      <c r="F53" s="309"/>
      <c r="G53" s="309"/>
      <c r="H53" s="310"/>
      <c r="I53" s="66" t="s">
        <v>106</v>
      </c>
      <c r="J53" s="85" t="s">
        <v>190</v>
      </c>
      <c r="K53" s="85"/>
      <c r="L53" s="85"/>
      <c r="M53" s="85"/>
      <c r="N53" s="85"/>
      <c r="O53" s="85"/>
      <c r="P53" s="85"/>
      <c r="Q53" s="86"/>
      <c r="R53" s="379" t="s">
        <v>191</v>
      </c>
      <c r="S53" s="380"/>
      <c r="T53" s="380"/>
      <c r="U53" s="380"/>
      <c r="V53" s="380"/>
      <c r="W53" s="380"/>
      <c r="X53" s="361"/>
      <c r="Y53" s="361"/>
      <c r="Z53" s="361"/>
      <c r="AA53" s="70" t="s">
        <v>192</v>
      </c>
      <c r="AB53" s="70"/>
      <c r="AC53" s="338"/>
      <c r="AE53" s="1" t="str">
        <f>+I53</f>
        <v>□</v>
      </c>
      <c r="AF53" s="1">
        <f>+X53</f>
        <v>0</v>
      </c>
      <c r="AJ53" s="43" t="str">
        <f>IF(AF51=1,IF(AF53=0,"■未答◎無段",IF(AF53&lt;750,"◆未達","●範囲内")),"■未答")</f>
        <v>■未答</v>
      </c>
    </row>
    <row r="54" spans="2:42" ht="20.25" customHeight="1">
      <c r="B54" s="322"/>
      <c r="C54" s="279"/>
      <c r="D54" s="302" t="s">
        <v>33</v>
      </c>
      <c r="E54" s="303"/>
      <c r="F54" s="303"/>
      <c r="G54" s="303"/>
      <c r="H54" s="304"/>
      <c r="I54" s="105"/>
      <c r="J54" s="58"/>
      <c r="K54" s="58"/>
      <c r="L54" s="58"/>
      <c r="M54" s="58"/>
      <c r="N54" s="58"/>
      <c r="O54" s="58"/>
      <c r="P54" s="58"/>
      <c r="Q54" s="59"/>
      <c r="R54" s="79"/>
      <c r="S54" s="79"/>
      <c r="T54" s="79"/>
      <c r="U54" s="79"/>
      <c r="V54" s="79"/>
      <c r="W54" s="79"/>
      <c r="X54" s="92"/>
      <c r="Y54" s="92"/>
      <c r="Z54" s="92"/>
      <c r="AA54" s="92"/>
      <c r="AB54" s="79"/>
      <c r="AC54" s="336"/>
      <c r="AE54" s="42" t="str">
        <f>+I55</f>
        <v>□</v>
      </c>
      <c r="AF54" s="1">
        <f>IF(AE55="■",1,IF(AE56="■",1,0))</f>
        <v>0</v>
      </c>
      <c r="AH54" s="43" t="str">
        <f>IF(AE54&amp;AE55="■□","●適合",IF(AE54&amp;AE55="□■","◆未達",IF(AE54&amp;AE55="□□","■未答","▼矛盾")))</f>
        <v>■未答</v>
      </c>
      <c r="AI54" s="44"/>
      <c r="AL54" s="37" t="s">
        <v>87</v>
      </c>
      <c r="AM54" s="46" t="s">
        <v>88</v>
      </c>
      <c r="AN54" s="46" t="s">
        <v>89</v>
      </c>
      <c r="AO54" s="46" t="s">
        <v>90</v>
      </c>
      <c r="AP54" s="46" t="s">
        <v>91</v>
      </c>
    </row>
    <row r="55" spans="2:42" ht="25.5" customHeight="1">
      <c r="B55" s="322"/>
      <c r="C55" s="279"/>
      <c r="D55" s="305"/>
      <c r="E55" s="306"/>
      <c r="F55" s="306"/>
      <c r="G55" s="306"/>
      <c r="H55" s="307"/>
      <c r="I55" s="63" t="s">
        <v>116</v>
      </c>
      <c r="J55" s="37" t="s">
        <v>193</v>
      </c>
      <c r="K55" s="37"/>
      <c r="L55" s="37"/>
      <c r="M55" s="37"/>
      <c r="N55" s="37"/>
      <c r="O55" s="37"/>
      <c r="P55" s="37"/>
      <c r="Q55" s="39"/>
      <c r="R55" s="243" t="s">
        <v>194</v>
      </c>
      <c r="S55" s="244"/>
      <c r="T55" s="244"/>
      <c r="U55" s="244"/>
      <c r="V55" s="244"/>
      <c r="W55" s="244"/>
      <c r="X55" s="245"/>
      <c r="Y55" s="245"/>
      <c r="Z55" s="245"/>
      <c r="AA55" s="49" t="s">
        <v>195</v>
      </c>
      <c r="AB55" s="49"/>
      <c r="AC55" s="337"/>
      <c r="AE55" s="1" t="str">
        <f>+I56</f>
        <v>□</v>
      </c>
      <c r="AF55" s="1">
        <f>+X55</f>
        <v>0</v>
      </c>
      <c r="AJ55" s="43" t="str">
        <f>IF(AF54=1,IF(AF55=0,"■未答",IF(AF55&lt;750,"◆未達","●範囲内")),"■未答")</f>
        <v>■未答</v>
      </c>
      <c r="AM55" s="43" t="s">
        <v>66</v>
      </c>
      <c r="AN55" s="43" t="s">
        <v>67</v>
      </c>
      <c r="AO55" s="45" t="s">
        <v>92</v>
      </c>
      <c r="AP55" s="45" t="s">
        <v>68</v>
      </c>
    </row>
    <row r="56" spans="2:36" ht="25.5" customHeight="1">
      <c r="B56" s="322"/>
      <c r="C56" s="279"/>
      <c r="D56" s="305"/>
      <c r="E56" s="306"/>
      <c r="F56" s="306"/>
      <c r="G56" s="306"/>
      <c r="H56" s="307"/>
      <c r="I56" s="63" t="s">
        <v>106</v>
      </c>
      <c r="J56" s="37" t="s">
        <v>196</v>
      </c>
      <c r="K56" s="37"/>
      <c r="L56" s="37"/>
      <c r="M56" s="37"/>
      <c r="N56" s="37"/>
      <c r="O56" s="37"/>
      <c r="P56" s="37"/>
      <c r="Q56" s="39"/>
      <c r="R56" s="243" t="s">
        <v>197</v>
      </c>
      <c r="S56" s="244"/>
      <c r="T56" s="244"/>
      <c r="U56" s="244"/>
      <c r="V56" s="244"/>
      <c r="W56" s="244"/>
      <c r="X56" s="245"/>
      <c r="Y56" s="245"/>
      <c r="Z56" s="245"/>
      <c r="AA56" s="49" t="s">
        <v>198</v>
      </c>
      <c r="AB56" s="49"/>
      <c r="AC56" s="337"/>
      <c r="AF56" s="1">
        <f>+X56</f>
        <v>0</v>
      </c>
      <c r="AJ56" s="43" t="str">
        <f>IF(AF54=1,IF(AF56=0,"■未答◎無段",IF(AF56&lt;600,"◆未達","●範囲内")),"■未答")</f>
        <v>■未答</v>
      </c>
    </row>
    <row r="57" spans="2:29" ht="21" customHeight="1" thickBot="1">
      <c r="B57" s="280"/>
      <c r="C57" s="281"/>
      <c r="D57" s="431"/>
      <c r="E57" s="257"/>
      <c r="F57" s="257"/>
      <c r="G57" s="257"/>
      <c r="H57" s="258"/>
      <c r="I57" s="154"/>
      <c r="J57" s="148"/>
      <c r="K57" s="148"/>
      <c r="L57" s="148"/>
      <c r="M57" s="148"/>
      <c r="N57" s="148"/>
      <c r="O57" s="148"/>
      <c r="P57" s="148"/>
      <c r="Q57" s="149"/>
      <c r="R57" s="151"/>
      <c r="S57" s="151"/>
      <c r="T57" s="151"/>
      <c r="U57" s="151"/>
      <c r="V57" s="155"/>
      <c r="W57" s="155"/>
      <c r="X57" s="155"/>
      <c r="Y57" s="155"/>
      <c r="Z57" s="155"/>
      <c r="AA57" s="155"/>
      <c r="AB57" s="155"/>
      <c r="AC57" s="351"/>
    </row>
    <row r="58" spans="2:44" ht="21.75" customHeight="1">
      <c r="B58" s="322" t="s">
        <v>199</v>
      </c>
      <c r="C58" s="455"/>
      <c r="D58" s="293" t="s">
        <v>200</v>
      </c>
      <c r="E58" s="321"/>
      <c r="F58" s="321"/>
      <c r="G58" s="321"/>
      <c r="H58" s="294"/>
      <c r="I58" s="63" t="s">
        <v>201</v>
      </c>
      <c r="J58" s="37" t="s">
        <v>202</v>
      </c>
      <c r="K58" s="37"/>
      <c r="L58" s="37"/>
      <c r="M58" s="38"/>
      <c r="N58" s="38"/>
      <c r="O58" s="37"/>
      <c r="P58" s="37"/>
      <c r="Q58" s="39"/>
      <c r="R58" s="32"/>
      <c r="S58" s="33"/>
      <c r="T58" s="33"/>
      <c r="U58" s="33"/>
      <c r="V58" s="33"/>
      <c r="W58" s="33"/>
      <c r="X58" s="33"/>
      <c r="Y58" s="33"/>
      <c r="Z58" s="33"/>
      <c r="AA58" s="33"/>
      <c r="AB58" s="80" t="s">
        <v>110</v>
      </c>
      <c r="AC58" s="352"/>
      <c r="AE58" s="42" t="str">
        <f>+I58</f>
        <v>□</v>
      </c>
      <c r="AH58" s="45" t="str">
        <f>IF(AE58&amp;AE59&amp;AE60&amp;AE61="■□□□","◎無し",IF(AE58&amp;AE59&amp;AE60&amp;AE61="□■□□","Ｅ適合",IF(AE58&amp;AE59&amp;AE60&amp;AE61="□□■□","●適合",IF(AE58&amp;AE59&amp;AE60&amp;AE61="□□□■","◆未達",IF(AE58&amp;AE59&amp;AE60&amp;AE61="□□□□","■未答","▼矛盾")))))</f>
        <v>■未答</v>
      </c>
      <c r="AI58" s="61"/>
      <c r="AL58" s="37" t="s">
        <v>96</v>
      </c>
      <c r="AM58" s="53" t="s">
        <v>98</v>
      </c>
      <c r="AN58" s="53" t="s">
        <v>97</v>
      </c>
      <c r="AO58" s="53" t="s">
        <v>99</v>
      </c>
      <c r="AP58" s="53" t="s">
        <v>100</v>
      </c>
      <c r="AQ58" s="53" t="s">
        <v>101</v>
      </c>
      <c r="AR58" s="53" t="s">
        <v>91</v>
      </c>
    </row>
    <row r="59" spans="2:44" ht="21.75" customHeight="1">
      <c r="B59" s="322"/>
      <c r="C59" s="455"/>
      <c r="D59" s="305"/>
      <c r="E59" s="306"/>
      <c r="F59" s="306"/>
      <c r="G59" s="306"/>
      <c r="H59" s="307"/>
      <c r="I59" s="63" t="s">
        <v>102</v>
      </c>
      <c r="J59" s="37" t="s">
        <v>203</v>
      </c>
      <c r="K59" s="37"/>
      <c r="L59" s="37"/>
      <c r="M59" s="37"/>
      <c r="N59" s="37"/>
      <c r="O59" s="37"/>
      <c r="P59" s="37"/>
      <c r="Q59" s="39"/>
      <c r="R59" s="349" t="s">
        <v>204</v>
      </c>
      <c r="S59" s="350"/>
      <c r="T59" s="245"/>
      <c r="U59" s="245"/>
      <c r="V59" s="156" t="s">
        <v>205</v>
      </c>
      <c r="W59" s="245"/>
      <c r="X59" s="245"/>
      <c r="Y59" s="49"/>
      <c r="Z59" s="49"/>
      <c r="AA59" s="49"/>
      <c r="AB59" s="49"/>
      <c r="AC59" s="337"/>
      <c r="AE59" s="1" t="str">
        <f>+I59</f>
        <v>□</v>
      </c>
      <c r="AL59" s="37"/>
      <c r="AM59" s="43" t="s">
        <v>65</v>
      </c>
      <c r="AN59" s="43" t="s">
        <v>206</v>
      </c>
      <c r="AO59" s="43" t="s">
        <v>66</v>
      </c>
      <c r="AP59" s="43" t="s">
        <v>67</v>
      </c>
      <c r="AQ59" s="45" t="s">
        <v>92</v>
      </c>
      <c r="AR59" s="45" t="s">
        <v>68</v>
      </c>
    </row>
    <row r="60" spans="2:36" ht="26.25" customHeight="1">
      <c r="B60" s="322"/>
      <c r="C60" s="455"/>
      <c r="D60" s="35"/>
      <c r="E60" s="302" t="s">
        <v>207</v>
      </c>
      <c r="F60" s="303"/>
      <c r="G60" s="303"/>
      <c r="H60" s="304"/>
      <c r="I60" s="94"/>
      <c r="J60" s="37"/>
      <c r="K60" s="37"/>
      <c r="L60" s="37"/>
      <c r="M60" s="37"/>
      <c r="N60" s="37"/>
      <c r="O60" s="37"/>
      <c r="P60" s="37"/>
      <c r="Q60" s="39"/>
      <c r="R60" s="157"/>
      <c r="S60" s="97"/>
      <c r="T60" s="97"/>
      <c r="U60" s="97"/>
      <c r="V60" s="97"/>
      <c r="W60" s="342"/>
      <c r="X60" s="342"/>
      <c r="Y60" s="97"/>
      <c r="Z60" s="97"/>
      <c r="AA60" s="49"/>
      <c r="AB60" s="81"/>
      <c r="AC60" s="337"/>
      <c r="AE60" s="1" t="str">
        <f>+I61</f>
        <v>□</v>
      </c>
      <c r="AH60" s="158">
        <f>IF(W59=0,0,T59/W59)</f>
        <v>0</v>
      </c>
      <c r="AJ60" s="43">
        <f>IF(AH60=0,"",IF(AH60&gt;(22/21),"◆過勾配","●適合"))</f>
      </c>
    </row>
    <row r="61" spans="2:34" ht="16.5" customHeight="1">
      <c r="B61" s="322"/>
      <c r="C61" s="455"/>
      <c r="D61" s="35"/>
      <c r="E61" s="308"/>
      <c r="F61" s="309"/>
      <c r="G61" s="309"/>
      <c r="H61" s="310"/>
      <c r="I61" s="63" t="s">
        <v>208</v>
      </c>
      <c r="J61" s="313" t="s">
        <v>209</v>
      </c>
      <c r="K61" s="313"/>
      <c r="L61" s="313"/>
      <c r="M61" s="313"/>
      <c r="N61" s="313"/>
      <c r="O61" s="313"/>
      <c r="P61" s="313"/>
      <c r="Q61" s="314"/>
      <c r="R61" s="243" t="s">
        <v>210</v>
      </c>
      <c r="S61" s="244"/>
      <c r="T61" s="244"/>
      <c r="U61" s="244"/>
      <c r="V61" s="245"/>
      <c r="W61" s="245"/>
      <c r="X61" s="49" t="s">
        <v>175</v>
      </c>
      <c r="Y61" s="49"/>
      <c r="Z61" s="49"/>
      <c r="AA61" s="49"/>
      <c r="AB61" s="81"/>
      <c r="AC61" s="337"/>
      <c r="AE61" s="1" t="str">
        <f>+I62</f>
        <v>□</v>
      </c>
      <c r="AH61" s="159" t="s">
        <v>211</v>
      </c>
    </row>
    <row r="62" spans="2:36" ht="16.5" customHeight="1">
      <c r="B62" s="322"/>
      <c r="C62" s="455"/>
      <c r="D62" s="35"/>
      <c r="E62" s="324" t="s">
        <v>212</v>
      </c>
      <c r="F62" s="325"/>
      <c r="G62" s="325"/>
      <c r="H62" s="439"/>
      <c r="I62" s="63" t="s">
        <v>106</v>
      </c>
      <c r="J62" s="313" t="s">
        <v>213</v>
      </c>
      <c r="K62" s="313"/>
      <c r="L62" s="313"/>
      <c r="M62" s="313"/>
      <c r="N62" s="313"/>
      <c r="O62" s="313"/>
      <c r="P62" s="313"/>
      <c r="Q62" s="314"/>
      <c r="R62" s="243" t="s">
        <v>214</v>
      </c>
      <c r="S62" s="244"/>
      <c r="T62" s="244"/>
      <c r="U62" s="244"/>
      <c r="V62" s="245"/>
      <c r="W62" s="245"/>
      <c r="X62" s="49" t="s">
        <v>173</v>
      </c>
      <c r="Y62" s="97"/>
      <c r="Z62" s="97"/>
      <c r="AA62" s="49"/>
      <c r="AB62" s="81"/>
      <c r="AC62" s="337"/>
      <c r="AH62" s="160" t="s">
        <v>215</v>
      </c>
      <c r="AJ62" s="45" t="str">
        <f>IF(V62&gt;0,IF(V62&lt;195,"◆195未満","●適合"),"■未答")</f>
        <v>■未答</v>
      </c>
    </row>
    <row r="63" spans="2:36" ht="16.5" customHeight="1">
      <c r="B63" s="322"/>
      <c r="C63" s="455"/>
      <c r="D63" s="35"/>
      <c r="E63" s="302" t="s">
        <v>216</v>
      </c>
      <c r="F63" s="303"/>
      <c r="G63" s="303"/>
      <c r="H63" s="304"/>
      <c r="I63" s="37"/>
      <c r="J63" s="37"/>
      <c r="K63" s="37"/>
      <c r="L63" s="37"/>
      <c r="M63" s="37"/>
      <c r="N63" s="37"/>
      <c r="O63" s="37"/>
      <c r="P63" s="37"/>
      <c r="Q63" s="39"/>
      <c r="R63" s="56"/>
      <c r="S63" s="340" t="s">
        <v>217</v>
      </c>
      <c r="T63" s="340"/>
      <c r="U63" s="340"/>
      <c r="V63" s="340"/>
      <c r="W63" s="340"/>
      <c r="X63" s="340"/>
      <c r="Y63" s="339">
        <f>+V61*2+V62</f>
        <v>0</v>
      </c>
      <c r="Z63" s="339"/>
      <c r="AA63" s="49" t="s">
        <v>218</v>
      </c>
      <c r="AB63" s="49"/>
      <c r="AC63" s="337"/>
      <c r="AH63" s="160" t="s">
        <v>219</v>
      </c>
      <c r="AJ63" s="45" t="str">
        <f>IF(Y63&gt;0,IF((V61*2+V62)&lt;550,IF((V61*2+V62)&gt;750,"◆未達","●適合"),"◆未達"),"■未答")</f>
        <v>■未答</v>
      </c>
    </row>
    <row r="64" spans="2:36" ht="16.5" customHeight="1">
      <c r="B64" s="322"/>
      <c r="C64" s="455"/>
      <c r="D64" s="35"/>
      <c r="E64" s="305"/>
      <c r="F64" s="306"/>
      <c r="G64" s="306"/>
      <c r="H64" s="307"/>
      <c r="I64" s="37"/>
      <c r="J64" s="37"/>
      <c r="K64" s="37"/>
      <c r="L64" s="37"/>
      <c r="M64" s="37"/>
      <c r="N64" s="37"/>
      <c r="O64" s="37"/>
      <c r="P64" s="37"/>
      <c r="Q64" s="39"/>
      <c r="R64" s="243" t="s">
        <v>220</v>
      </c>
      <c r="S64" s="244"/>
      <c r="T64" s="244"/>
      <c r="U64" s="244"/>
      <c r="V64" s="245"/>
      <c r="W64" s="245"/>
      <c r="X64" s="49" t="s">
        <v>147</v>
      </c>
      <c r="Y64" s="97"/>
      <c r="Z64" s="97"/>
      <c r="AA64" s="49"/>
      <c r="AB64" s="49"/>
      <c r="AC64" s="337"/>
      <c r="AH64" s="113" t="s">
        <v>221</v>
      </c>
      <c r="AJ64" s="45" t="str">
        <f>IF(V64&gt;0,IF(V64&gt;30,"◆30超過","●適合"),"■未答")</f>
        <v>■未答</v>
      </c>
    </row>
    <row r="65" spans="2:40" ht="8.25" customHeight="1">
      <c r="B65" s="322"/>
      <c r="C65" s="455"/>
      <c r="D65" s="35"/>
      <c r="E65" s="305"/>
      <c r="F65" s="306"/>
      <c r="G65" s="306"/>
      <c r="H65" s="307"/>
      <c r="I65" s="37"/>
      <c r="J65" s="37"/>
      <c r="K65" s="37"/>
      <c r="L65" s="37"/>
      <c r="M65" s="37"/>
      <c r="N65" s="37"/>
      <c r="O65" s="37"/>
      <c r="P65" s="37"/>
      <c r="Q65" s="39"/>
      <c r="R65" s="56"/>
      <c r="S65" s="49"/>
      <c r="T65" s="49"/>
      <c r="U65" s="97"/>
      <c r="V65" s="97"/>
      <c r="W65" s="97"/>
      <c r="X65" s="97"/>
      <c r="Y65" s="97"/>
      <c r="Z65" s="49"/>
      <c r="AA65" s="49"/>
      <c r="AB65" s="49"/>
      <c r="AC65" s="337"/>
      <c r="AH65" s="113"/>
      <c r="AN65" s="138"/>
    </row>
    <row r="66" spans="2:34" ht="19.5" customHeight="1">
      <c r="B66" s="322"/>
      <c r="C66" s="455"/>
      <c r="D66" s="35"/>
      <c r="E66" s="305"/>
      <c r="F66" s="306"/>
      <c r="G66" s="306"/>
      <c r="H66" s="307"/>
      <c r="I66" s="37"/>
      <c r="J66" s="37"/>
      <c r="K66" s="37"/>
      <c r="L66" s="37"/>
      <c r="M66" s="37"/>
      <c r="N66" s="37"/>
      <c r="O66" s="37"/>
      <c r="P66" s="37"/>
      <c r="Q66" s="39"/>
      <c r="R66" s="48"/>
      <c r="S66" s="97"/>
      <c r="T66" s="97"/>
      <c r="U66" s="97"/>
      <c r="V66" s="97"/>
      <c r="W66" s="97"/>
      <c r="X66" s="97"/>
      <c r="Y66" s="97"/>
      <c r="Z66" s="49"/>
      <c r="AA66" s="49"/>
      <c r="AB66" s="49"/>
      <c r="AC66" s="337"/>
      <c r="AH66" s="113"/>
    </row>
    <row r="67" spans="2:45" ht="19.5" customHeight="1">
      <c r="B67" s="322"/>
      <c r="C67" s="455"/>
      <c r="D67" s="35"/>
      <c r="E67" s="71"/>
      <c r="F67" s="432" t="s">
        <v>222</v>
      </c>
      <c r="G67" s="433"/>
      <c r="H67" s="434"/>
      <c r="I67" s="37"/>
      <c r="J67" s="37"/>
      <c r="K67" s="37"/>
      <c r="L67" s="37"/>
      <c r="M67" s="37"/>
      <c r="N67" s="37"/>
      <c r="O67" s="37"/>
      <c r="P67" s="37"/>
      <c r="Q67" s="39"/>
      <c r="R67" s="40" t="s">
        <v>123</v>
      </c>
      <c r="S67" s="49" t="s">
        <v>223</v>
      </c>
      <c r="T67" s="49"/>
      <c r="U67" s="49"/>
      <c r="V67" s="49"/>
      <c r="W67" s="97"/>
      <c r="X67" s="97"/>
      <c r="Y67" s="97"/>
      <c r="Z67" s="49"/>
      <c r="AA67" s="49"/>
      <c r="AB67" s="49"/>
      <c r="AC67" s="337"/>
      <c r="AF67" s="1" t="str">
        <f>+R67</f>
        <v>□</v>
      </c>
      <c r="AH67" s="113" t="s">
        <v>224</v>
      </c>
      <c r="AJ67" s="45" t="str">
        <f>IF(AF67&amp;AF68&amp;AF69&amp;AF70&amp;AF71="■□□□□","◎無し",IF(AF67&amp;AF68&amp;AF69&amp;AF70&amp;AF71="□■□□□","◆寸法",IF(AF67&amp;AF68&amp;AF69&amp;AF70&amp;AF71="□□■□□","①階段",IF(AF67&amp;AF68&amp;AF69&amp;AF70&amp;AF71="□□□■□","②階段",IF(AF67&amp;AF68&amp;AF69&amp;AF70&amp;AF71="□□□□■","③階段",IF(AF67&amp;AF68&amp;AF69&amp;AF70&amp;AF71="□□□□□","■未答","▼矛盾"))))))</f>
        <v>■未答</v>
      </c>
      <c r="AL67" s="37" t="s">
        <v>225</v>
      </c>
      <c r="AM67" s="53" t="s">
        <v>226</v>
      </c>
      <c r="AN67" s="53" t="s">
        <v>227</v>
      </c>
      <c r="AO67" s="53" t="s">
        <v>228</v>
      </c>
      <c r="AP67" s="53" t="s">
        <v>229</v>
      </c>
      <c r="AQ67" s="53" t="s">
        <v>230</v>
      </c>
      <c r="AR67" s="53" t="s">
        <v>230</v>
      </c>
      <c r="AS67" s="53" t="s">
        <v>91</v>
      </c>
    </row>
    <row r="68" spans="2:45" ht="19.5" customHeight="1">
      <c r="B68" s="322"/>
      <c r="C68" s="455"/>
      <c r="D68" s="35"/>
      <c r="E68" s="71"/>
      <c r="F68" s="435"/>
      <c r="G68" s="436"/>
      <c r="H68" s="437"/>
      <c r="I68" s="37"/>
      <c r="J68" s="37"/>
      <c r="K68" s="37"/>
      <c r="L68" s="37"/>
      <c r="M68" s="37"/>
      <c r="N68" s="37"/>
      <c r="O68" s="37"/>
      <c r="P68" s="37"/>
      <c r="Q68" s="39"/>
      <c r="R68" s="40" t="s">
        <v>116</v>
      </c>
      <c r="S68" s="49" t="s">
        <v>231</v>
      </c>
      <c r="T68" s="49"/>
      <c r="U68" s="49"/>
      <c r="V68" s="49"/>
      <c r="W68" s="49"/>
      <c r="X68" s="49"/>
      <c r="Y68" s="49"/>
      <c r="Z68" s="49"/>
      <c r="AA68" s="49"/>
      <c r="AB68" s="49"/>
      <c r="AC68" s="337"/>
      <c r="AF68" s="1" t="str">
        <f>+R68</f>
        <v>□</v>
      </c>
      <c r="AL68" s="37"/>
      <c r="AM68" s="43" t="s">
        <v>65</v>
      </c>
      <c r="AN68" s="43" t="s">
        <v>232</v>
      </c>
      <c r="AO68" s="43" t="s">
        <v>233</v>
      </c>
      <c r="AP68" s="43" t="s">
        <v>234</v>
      </c>
      <c r="AQ68" s="45" t="s">
        <v>235</v>
      </c>
      <c r="AR68" s="45" t="s">
        <v>92</v>
      </c>
      <c r="AS68" s="161" t="s">
        <v>68</v>
      </c>
    </row>
    <row r="69" spans="2:32" ht="19.5" customHeight="1">
      <c r="B69" s="322"/>
      <c r="C69" s="455"/>
      <c r="D69" s="35"/>
      <c r="E69" s="71"/>
      <c r="F69" s="432" t="s">
        <v>236</v>
      </c>
      <c r="G69" s="433"/>
      <c r="H69" s="434"/>
      <c r="I69" s="37"/>
      <c r="J69" s="37"/>
      <c r="K69" s="37"/>
      <c r="L69" s="37"/>
      <c r="M69" s="37"/>
      <c r="N69" s="37"/>
      <c r="O69" s="37"/>
      <c r="P69" s="37"/>
      <c r="Q69" s="39"/>
      <c r="R69" s="40" t="s">
        <v>106</v>
      </c>
      <c r="S69" s="49" t="s">
        <v>237</v>
      </c>
      <c r="T69" s="49"/>
      <c r="U69" s="49"/>
      <c r="V69" s="49"/>
      <c r="W69" s="49"/>
      <c r="X69" s="49"/>
      <c r="Y69" s="49"/>
      <c r="Z69" s="49"/>
      <c r="AA69" s="49"/>
      <c r="AB69" s="49"/>
      <c r="AC69" s="337"/>
      <c r="AF69" s="1" t="str">
        <f>+R69</f>
        <v>□</v>
      </c>
    </row>
    <row r="70" spans="2:32" ht="19.5" customHeight="1">
      <c r="B70" s="322"/>
      <c r="C70" s="455"/>
      <c r="D70" s="35"/>
      <c r="E70" s="71"/>
      <c r="F70" s="435"/>
      <c r="G70" s="436"/>
      <c r="H70" s="437"/>
      <c r="I70" s="37"/>
      <c r="J70" s="37"/>
      <c r="K70" s="37"/>
      <c r="L70" s="37"/>
      <c r="M70" s="37"/>
      <c r="N70" s="37"/>
      <c r="O70" s="37"/>
      <c r="P70" s="37"/>
      <c r="Q70" s="39"/>
      <c r="R70" s="40" t="s">
        <v>238</v>
      </c>
      <c r="S70" s="49" t="s">
        <v>239</v>
      </c>
      <c r="T70" s="49"/>
      <c r="U70" s="49"/>
      <c r="V70" s="49"/>
      <c r="W70" s="49"/>
      <c r="X70" s="49"/>
      <c r="Y70" s="49"/>
      <c r="Z70" s="49"/>
      <c r="AA70" s="49"/>
      <c r="AB70" s="49"/>
      <c r="AC70" s="337"/>
      <c r="AF70" s="1" t="str">
        <f>+R70</f>
        <v>□</v>
      </c>
    </row>
    <row r="71" spans="2:32" ht="19.5" customHeight="1">
      <c r="B71" s="322"/>
      <c r="C71" s="455"/>
      <c r="D71" s="35"/>
      <c r="E71" s="71"/>
      <c r="F71" s="432" t="s">
        <v>240</v>
      </c>
      <c r="G71" s="433"/>
      <c r="H71" s="434"/>
      <c r="I71" s="37"/>
      <c r="J71" s="37"/>
      <c r="K71" s="37"/>
      <c r="L71" s="37"/>
      <c r="M71" s="37"/>
      <c r="N71" s="37"/>
      <c r="O71" s="37"/>
      <c r="P71" s="37"/>
      <c r="Q71" s="39"/>
      <c r="R71" s="40" t="s">
        <v>238</v>
      </c>
      <c r="S71" s="49" t="s">
        <v>241</v>
      </c>
      <c r="T71" s="49"/>
      <c r="U71" s="49"/>
      <c r="V71" s="49"/>
      <c r="W71" s="49"/>
      <c r="X71" s="49"/>
      <c r="Y71" s="49"/>
      <c r="Z71" s="49"/>
      <c r="AA71" s="49"/>
      <c r="AB71" s="49"/>
      <c r="AC71" s="337"/>
      <c r="AF71" s="1" t="str">
        <f>+R71</f>
        <v>□</v>
      </c>
    </row>
    <row r="72" spans="2:29" ht="19.5" customHeight="1" thickBot="1">
      <c r="B72" s="280"/>
      <c r="C72" s="456"/>
      <c r="D72" s="35"/>
      <c r="E72" s="71"/>
      <c r="F72" s="446"/>
      <c r="G72" s="447"/>
      <c r="H72" s="448"/>
      <c r="I72" s="148"/>
      <c r="J72" s="148"/>
      <c r="K72" s="148"/>
      <c r="L72" s="148"/>
      <c r="M72" s="148"/>
      <c r="N72" s="148"/>
      <c r="O72" s="148"/>
      <c r="P72" s="148"/>
      <c r="Q72" s="149"/>
      <c r="R72" s="150"/>
      <c r="S72" s="151"/>
      <c r="T72" s="151"/>
      <c r="U72" s="151"/>
      <c r="V72" s="151"/>
      <c r="W72" s="151"/>
      <c r="X72" s="151"/>
      <c r="Y72" s="151"/>
      <c r="Z72" s="151"/>
      <c r="AA72" s="151"/>
      <c r="AB72" s="151"/>
      <c r="AC72" s="351"/>
    </row>
    <row r="73" spans="2:43" ht="16.5" customHeight="1">
      <c r="B73" s="285" t="s">
        <v>242</v>
      </c>
      <c r="C73" s="286"/>
      <c r="D73" s="293" t="s">
        <v>34</v>
      </c>
      <c r="E73" s="321"/>
      <c r="F73" s="321"/>
      <c r="G73" s="321"/>
      <c r="H73" s="294"/>
      <c r="I73" s="162" t="s">
        <v>238</v>
      </c>
      <c r="J73" s="163" t="s">
        <v>243</v>
      </c>
      <c r="K73" s="163"/>
      <c r="L73" s="163"/>
      <c r="M73" s="163"/>
      <c r="N73" s="163"/>
      <c r="O73" s="163"/>
      <c r="P73" s="163"/>
      <c r="Q73" s="164"/>
      <c r="R73" s="165"/>
      <c r="S73" s="166"/>
      <c r="T73" s="166"/>
      <c r="U73" s="166"/>
      <c r="V73" s="166"/>
      <c r="W73" s="166"/>
      <c r="X73" s="166"/>
      <c r="Y73" s="166"/>
      <c r="Z73" s="166"/>
      <c r="AA73" s="166"/>
      <c r="AB73" s="166"/>
      <c r="AC73" s="370"/>
      <c r="AE73" s="42" t="str">
        <f>+I73</f>
        <v>□</v>
      </c>
      <c r="AH73" s="45" t="str">
        <f>IF(AE73&amp;AE74&amp;AE75="■□□","●適合",IF(AE73&amp;AE74&amp;AE75="□■□","◆未達",IF(AE73&amp;AE74&amp;AE75="□□■","◆未達",IF(AE73&amp;AE74&amp;AE75="□□□","■未答","▼矛盾"))))</f>
        <v>■未答</v>
      </c>
      <c r="AI73" s="61"/>
      <c r="AL73" s="37" t="s">
        <v>111</v>
      </c>
      <c r="AM73" s="46" t="s">
        <v>112</v>
      </c>
      <c r="AN73" s="46" t="s">
        <v>113</v>
      </c>
      <c r="AO73" s="46" t="s">
        <v>114</v>
      </c>
      <c r="AP73" s="46" t="s">
        <v>115</v>
      </c>
      <c r="AQ73" s="46" t="s">
        <v>91</v>
      </c>
    </row>
    <row r="74" spans="2:43" ht="16.5" customHeight="1">
      <c r="B74" s="287"/>
      <c r="C74" s="288"/>
      <c r="D74" s="305"/>
      <c r="E74" s="306"/>
      <c r="F74" s="306"/>
      <c r="G74" s="306"/>
      <c r="H74" s="307"/>
      <c r="I74" s="168" t="s">
        <v>116</v>
      </c>
      <c r="J74" s="95" t="s">
        <v>244</v>
      </c>
      <c r="K74" s="95"/>
      <c r="L74" s="95"/>
      <c r="M74" s="95"/>
      <c r="N74" s="95"/>
      <c r="O74" s="95"/>
      <c r="P74" s="95"/>
      <c r="Q74" s="96"/>
      <c r="R74" s="157"/>
      <c r="S74" s="97"/>
      <c r="T74" s="97"/>
      <c r="U74" s="97"/>
      <c r="V74" s="97"/>
      <c r="W74" s="97"/>
      <c r="X74" s="97"/>
      <c r="Y74" s="97"/>
      <c r="Z74" s="97"/>
      <c r="AA74" s="97"/>
      <c r="AB74" s="97"/>
      <c r="AC74" s="373"/>
      <c r="AE74" s="1" t="str">
        <f>+I74</f>
        <v>□</v>
      </c>
      <c r="AL74" s="37"/>
      <c r="AM74" s="43" t="s">
        <v>66</v>
      </c>
      <c r="AN74" s="43" t="s">
        <v>67</v>
      </c>
      <c r="AO74" s="43" t="s">
        <v>67</v>
      </c>
      <c r="AP74" s="45" t="s">
        <v>92</v>
      </c>
      <c r="AQ74" s="45" t="s">
        <v>68</v>
      </c>
    </row>
    <row r="75" spans="2:31" ht="16.5" customHeight="1">
      <c r="B75" s="287"/>
      <c r="C75" s="288"/>
      <c r="D75" s="305"/>
      <c r="E75" s="306"/>
      <c r="F75" s="306"/>
      <c r="G75" s="306"/>
      <c r="H75" s="307"/>
      <c r="I75" s="170" t="s">
        <v>106</v>
      </c>
      <c r="J75" s="101" t="s">
        <v>245</v>
      </c>
      <c r="K75" s="101"/>
      <c r="L75" s="101"/>
      <c r="M75" s="101"/>
      <c r="N75" s="101"/>
      <c r="O75" s="101"/>
      <c r="P75" s="101"/>
      <c r="Q75" s="102"/>
      <c r="R75" s="87"/>
      <c r="S75" s="88"/>
      <c r="T75" s="88"/>
      <c r="U75" s="88"/>
      <c r="V75" s="88"/>
      <c r="W75" s="88"/>
      <c r="X75" s="88"/>
      <c r="Y75" s="88"/>
      <c r="Z75" s="88"/>
      <c r="AA75" s="88"/>
      <c r="AB75" s="88"/>
      <c r="AC75" s="371"/>
      <c r="AE75" s="1" t="str">
        <f>+I75</f>
        <v>□</v>
      </c>
    </row>
    <row r="76" spans="2:29" ht="12.75" customHeight="1">
      <c r="B76" s="287"/>
      <c r="C76" s="288"/>
      <c r="D76" s="71"/>
      <c r="E76" s="171" t="s">
        <v>246</v>
      </c>
      <c r="F76" s="428" t="s">
        <v>247</v>
      </c>
      <c r="G76" s="449"/>
      <c r="H76" s="450"/>
      <c r="I76" s="172"/>
      <c r="J76" s="106"/>
      <c r="K76" s="106"/>
      <c r="L76" s="106"/>
      <c r="M76" s="106"/>
      <c r="N76" s="106"/>
      <c r="O76" s="106"/>
      <c r="P76" s="106"/>
      <c r="Q76" s="107"/>
      <c r="R76" s="91"/>
      <c r="S76" s="92"/>
      <c r="T76" s="92"/>
      <c r="U76" s="92"/>
      <c r="V76" s="92"/>
      <c r="W76" s="92"/>
      <c r="X76" s="92"/>
      <c r="Y76" s="92"/>
      <c r="Z76" s="92"/>
      <c r="AA76" s="92"/>
      <c r="AB76" s="92"/>
      <c r="AC76" s="372"/>
    </row>
    <row r="77" spans="2:29" ht="12.75" customHeight="1">
      <c r="B77" s="287"/>
      <c r="C77" s="288"/>
      <c r="D77" s="71"/>
      <c r="E77" s="173" t="s">
        <v>248</v>
      </c>
      <c r="F77" s="428" t="s">
        <v>249</v>
      </c>
      <c r="G77" s="429"/>
      <c r="H77" s="430"/>
      <c r="I77" s="174"/>
      <c r="J77" s="95"/>
      <c r="K77" s="95"/>
      <c r="L77" s="95"/>
      <c r="M77" s="95"/>
      <c r="N77" s="95"/>
      <c r="O77" s="95"/>
      <c r="P77" s="95"/>
      <c r="Q77" s="96"/>
      <c r="R77" s="157"/>
      <c r="S77" s="97"/>
      <c r="T77" s="97"/>
      <c r="U77" s="97"/>
      <c r="V77" s="97"/>
      <c r="W77" s="97"/>
      <c r="X77" s="97"/>
      <c r="Y77" s="97"/>
      <c r="Z77" s="97"/>
      <c r="AA77" s="97"/>
      <c r="AB77" s="99"/>
      <c r="AC77" s="373"/>
    </row>
    <row r="78" spans="2:44" ht="15.75" customHeight="1">
      <c r="B78" s="287"/>
      <c r="C78" s="288"/>
      <c r="D78" s="71"/>
      <c r="E78" s="282" t="s">
        <v>35</v>
      </c>
      <c r="F78" s="424" t="s">
        <v>36</v>
      </c>
      <c r="G78" s="425"/>
      <c r="H78" s="426"/>
      <c r="I78" s="63" t="s">
        <v>72</v>
      </c>
      <c r="J78" s="37" t="s">
        <v>202</v>
      </c>
      <c r="K78" s="37"/>
      <c r="L78" s="37"/>
      <c r="M78" s="38"/>
      <c r="N78" s="38"/>
      <c r="O78" s="37"/>
      <c r="P78" s="37"/>
      <c r="Q78" s="39"/>
      <c r="R78" s="157"/>
      <c r="S78" s="97"/>
      <c r="T78" s="97"/>
      <c r="U78" s="97"/>
      <c r="V78" s="97"/>
      <c r="W78" s="97"/>
      <c r="X78" s="175"/>
      <c r="Y78" s="175"/>
      <c r="Z78" s="176"/>
      <c r="AA78" s="176"/>
      <c r="AB78" s="177" t="s">
        <v>110</v>
      </c>
      <c r="AC78" s="373"/>
      <c r="AE78" s="42" t="str">
        <f aca="true" t="shared" si="0" ref="AE78:AE94">+I78</f>
        <v>□</v>
      </c>
      <c r="AH78" s="45" t="str">
        <f>IF(AE78&amp;AE79&amp;AE80&amp;AE81="■□□□","◎無し",IF(AE78&amp;AE79&amp;AE80&amp;AE81="□■□□","Ｅ適合",IF(AE78&amp;AE79&amp;AE80&amp;AE81="□□■□","●適合",IF(AE78&amp;AE79&amp;AE80&amp;AE81="□□□■","◆未達",IF(AE78&amp;AE79&amp;AE80&amp;AE81="□□□□","■未答","▼矛盾")))))</f>
        <v>■未答</v>
      </c>
      <c r="AI78" s="61"/>
      <c r="AL78" s="37" t="s">
        <v>96</v>
      </c>
      <c r="AM78" s="53" t="s">
        <v>98</v>
      </c>
      <c r="AN78" s="53" t="s">
        <v>97</v>
      </c>
      <c r="AO78" s="53" t="s">
        <v>99</v>
      </c>
      <c r="AP78" s="53" t="s">
        <v>100</v>
      </c>
      <c r="AQ78" s="53" t="s">
        <v>101</v>
      </c>
      <c r="AR78" s="53" t="s">
        <v>91</v>
      </c>
    </row>
    <row r="79" spans="2:44" ht="15.75" customHeight="1">
      <c r="B79" s="287"/>
      <c r="C79" s="288"/>
      <c r="D79" s="71"/>
      <c r="E79" s="283"/>
      <c r="F79" s="427"/>
      <c r="G79" s="297"/>
      <c r="H79" s="292"/>
      <c r="I79" s="63" t="s">
        <v>102</v>
      </c>
      <c r="J79" s="37" t="s">
        <v>203</v>
      </c>
      <c r="K79" s="37"/>
      <c r="L79" s="37"/>
      <c r="M79" s="37"/>
      <c r="N79" s="37"/>
      <c r="O79" s="37"/>
      <c r="P79" s="37"/>
      <c r="Q79" s="39"/>
      <c r="R79" s="360" t="s">
        <v>250</v>
      </c>
      <c r="S79" s="342"/>
      <c r="T79" s="342"/>
      <c r="U79" s="342"/>
      <c r="V79" s="342"/>
      <c r="W79" s="342"/>
      <c r="X79" s="378" t="s">
        <v>251</v>
      </c>
      <c r="Y79" s="378"/>
      <c r="Z79" s="245"/>
      <c r="AA79" s="245"/>
      <c r="AB79" s="99"/>
      <c r="AC79" s="373"/>
      <c r="AE79" s="1" t="str">
        <f t="shared" si="0"/>
        <v>□</v>
      </c>
      <c r="AH79" s="160" t="s">
        <v>252</v>
      </c>
      <c r="AJ79" s="178" t="str">
        <f>IF(Z79=0,"■未答",DEGREES(ATAN(1/Z79)))</f>
        <v>■未答</v>
      </c>
      <c r="AL79" s="37"/>
      <c r="AM79" s="43" t="s">
        <v>65</v>
      </c>
      <c r="AN79" s="43" t="s">
        <v>206</v>
      </c>
      <c r="AO79" s="43" t="s">
        <v>66</v>
      </c>
      <c r="AP79" s="43" t="s">
        <v>67</v>
      </c>
      <c r="AQ79" s="45" t="s">
        <v>92</v>
      </c>
      <c r="AR79" s="45" t="s">
        <v>68</v>
      </c>
    </row>
    <row r="80" spans="2:36" ht="15.75" customHeight="1">
      <c r="B80" s="287"/>
      <c r="C80" s="288"/>
      <c r="D80" s="71"/>
      <c r="E80" s="283"/>
      <c r="F80" s="427"/>
      <c r="G80" s="297"/>
      <c r="H80" s="292"/>
      <c r="I80" s="63" t="s">
        <v>106</v>
      </c>
      <c r="J80" s="313" t="s">
        <v>209</v>
      </c>
      <c r="K80" s="313"/>
      <c r="L80" s="313"/>
      <c r="M80" s="313"/>
      <c r="N80" s="313"/>
      <c r="O80" s="313"/>
      <c r="P80" s="313"/>
      <c r="Q80" s="314"/>
      <c r="R80" s="259" t="s">
        <v>253</v>
      </c>
      <c r="S80" s="260"/>
      <c r="T80" s="260"/>
      <c r="U80" s="260"/>
      <c r="V80" s="168" t="s">
        <v>160</v>
      </c>
      <c r="W80" s="342" t="s">
        <v>254</v>
      </c>
      <c r="X80" s="342"/>
      <c r="Y80" s="168" t="s">
        <v>141</v>
      </c>
      <c r="Z80" s="341" t="s">
        <v>255</v>
      </c>
      <c r="AA80" s="260"/>
      <c r="AB80" s="179"/>
      <c r="AC80" s="373"/>
      <c r="AE80" s="1" t="str">
        <f t="shared" si="0"/>
        <v>□</v>
      </c>
      <c r="AH80" s="160" t="s">
        <v>164</v>
      </c>
      <c r="AJ80" s="43" t="str">
        <f>IF(AJ79&gt;45,IF(V80&amp;Y80="■□","●適合",IF(V80&amp;Y80="□■","◆未達",IF(V80&amp;Y80="□□","■未答","▼矛盾"))),IF(V80&amp;Y80="■□","◎十分",IF(V80&amp;Y80="□■","●適合",IF(V80&amp;Y80="□□","■未答","▼矛盾"))))</f>
        <v>■未答</v>
      </c>
    </row>
    <row r="81" spans="2:36" ht="15.75" customHeight="1">
      <c r="B81" s="287"/>
      <c r="C81" s="288"/>
      <c r="D81" s="71"/>
      <c r="E81" s="451"/>
      <c r="F81" s="444"/>
      <c r="G81" s="290"/>
      <c r="H81" s="445"/>
      <c r="I81" s="63" t="s">
        <v>141</v>
      </c>
      <c r="J81" s="313" t="s">
        <v>213</v>
      </c>
      <c r="K81" s="313"/>
      <c r="L81" s="313"/>
      <c r="M81" s="313"/>
      <c r="N81" s="313"/>
      <c r="O81" s="313"/>
      <c r="P81" s="313"/>
      <c r="Q81" s="314"/>
      <c r="R81" s="410" t="s">
        <v>256</v>
      </c>
      <c r="S81" s="411"/>
      <c r="T81" s="411"/>
      <c r="U81" s="411"/>
      <c r="V81" s="411"/>
      <c r="W81" s="411"/>
      <c r="X81" s="69"/>
      <c r="Y81" s="69"/>
      <c r="Z81" s="69"/>
      <c r="AA81" s="88" t="s">
        <v>257</v>
      </c>
      <c r="AB81" s="90"/>
      <c r="AC81" s="371"/>
      <c r="AE81" s="1" t="str">
        <f t="shared" si="0"/>
        <v>□</v>
      </c>
      <c r="AH81" s="160" t="s">
        <v>258</v>
      </c>
      <c r="AJ81" s="45" t="str">
        <f>IF(X81&gt;0,IF(X81&lt;700,"◆低すぎ",IF(X81&gt;900,"◆高すぎ","●適合")),"■未答")</f>
        <v>■未答</v>
      </c>
    </row>
    <row r="82" spans="2:42" ht="12" customHeight="1">
      <c r="B82" s="287"/>
      <c r="C82" s="288"/>
      <c r="D82" s="71"/>
      <c r="E82" s="282" t="s">
        <v>37</v>
      </c>
      <c r="F82" s="424" t="s">
        <v>38</v>
      </c>
      <c r="G82" s="425"/>
      <c r="H82" s="426"/>
      <c r="I82" s="57" t="s">
        <v>141</v>
      </c>
      <c r="J82" s="311" t="s">
        <v>259</v>
      </c>
      <c r="K82" s="311"/>
      <c r="L82" s="311"/>
      <c r="M82" s="311"/>
      <c r="N82" s="311"/>
      <c r="O82" s="311"/>
      <c r="P82" s="311"/>
      <c r="Q82" s="312"/>
      <c r="R82" s="79"/>
      <c r="S82" s="79"/>
      <c r="T82" s="79"/>
      <c r="U82" s="79"/>
      <c r="V82" s="79"/>
      <c r="W82" s="79"/>
      <c r="X82" s="79"/>
      <c r="Y82" s="79"/>
      <c r="Z82" s="79"/>
      <c r="AA82" s="79"/>
      <c r="AB82" s="79"/>
      <c r="AC82" s="336"/>
      <c r="AE82" s="42" t="str">
        <f t="shared" si="0"/>
        <v>□</v>
      </c>
      <c r="AH82" s="43" t="str">
        <f>IF(AE82&amp;AE83="■□","●適合",IF(AE82&amp;AE83="□■","◆未達",IF(AE82&amp;AE83="□□","■未答","▼矛盾")))</f>
        <v>■未答</v>
      </c>
      <c r="AI82" s="44"/>
      <c r="AL82" s="37" t="s">
        <v>87</v>
      </c>
      <c r="AM82" s="46" t="s">
        <v>88</v>
      </c>
      <c r="AN82" s="46" t="s">
        <v>89</v>
      </c>
      <c r="AO82" s="46" t="s">
        <v>90</v>
      </c>
      <c r="AP82" s="46" t="s">
        <v>91</v>
      </c>
    </row>
    <row r="83" spans="2:42" ht="12" customHeight="1">
      <c r="B83" s="287"/>
      <c r="C83" s="288"/>
      <c r="D83" s="71"/>
      <c r="E83" s="451"/>
      <c r="F83" s="444"/>
      <c r="G83" s="290"/>
      <c r="H83" s="445"/>
      <c r="I83" s="66" t="s">
        <v>116</v>
      </c>
      <c r="J83" s="300" t="s">
        <v>260</v>
      </c>
      <c r="K83" s="300"/>
      <c r="L83" s="300"/>
      <c r="M83" s="300"/>
      <c r="N83" s="300"/>
      <c r="O83" s="300"/>
      <c r="P83" s="300"/>
      <c r="Q83" s="301"/>
      <c r="R83" s="70"/>
      <c r="S83" s="70"/>
      <c r="T83" s="70"/>
      <c r="U83" s="70"/>
      <c r="V83" s="70"/>
      <c r="W83" s="70"/>
      <c r="X83" s="70"/>
      <c r="Y83" s="70"/>
      <c r="Z83" s="70"/>
      <c r="AA83" s="70"/>
      <c r="AB83" s="70"/>
      <c r="AC83" s="338"/>
      <c r="AE83" s="1" t="str">
        <f t="shared" si="0"/>
        <v>□</v>
      </c>
      <c r="AM83" s="43" t="s">
        <v>66</v>
      </c>
      <c r="AN83" s="43" t="s">
        <v>67</v>
      </c>
      <c r="AO83" s="45" t="s">
        <v>92</v>
      </c>
      <c r="AP83" s="45" t="s">
        <v>68</v>
      </c>
    </row>
    <row r="84" spans="2:43" ht="12" customHeight="1">
      <c r="B84" s="287"/>
      <c r="C84" s="288"/>
      <c r="D84" s="71"/>
      <c r="E84" s="282" t="s">
        <v>39</v>
      </c>
      <c r="F84" s="424" t="s">
        <v>40</v>
      </c>
      <c r="G84" s="425"/>
      <c r="H84" s="426"/>
      <c r="I84" s="57" t="s">
        <v>70</v>
      </c>
      <c r="J84" s="311" t="s">
        <v>261</v>
      </c>
      <c r="K84" s="311"/>
      <c r="L84" s="311"/>
      <c r="M84" s="311"/>
      <c r="N84" s="311"/>
      <c r="O84" s="311"/>
      <c r="P84" s="311"/>
      <c r="Q84" s="312"/>
      <c r="R84" s="79"/>
      <c r="S84" s="79"/>
      <c r="T84" s="79"/>
      <c r="U84" s="79"/>
      <c r="V84" s="79"/>
      <c r="W84" s="79"/>
      <c r="X84" s="79"/>
      <c r="Y84" s="79"/>
      <c r="Z84" s="79"/>
      <c r="AA84" s="79"/>
      <c r="AB84" s="79"/>
      <c r="AC84" s="336"/>
      <c r="AE84" s="42" t="str">
        <f t="shared" si="0"/>
        <v>□</v>
      </c>
      <c r="AH84" s="45" t="str">
        <f>IF(AE84&amp;AE85&amp;AE86="■□□","◎無し",IF(AE84&amp;AE85&amp;AE86="□■□","●適合",IF(AE84&amp;AE85&amp;AE86="□□■","◆未達",IF(AE84&amp;AE85&amp;AE86="□□□","■未答","▼矛盾"))))</f>
        <v>■未答</v>
      </c>
      <c r="AI84" s="61"/>
      <c r="AL84" s="37" t="s">
        <v>111</v>
      </c>
      <c r="AM84" s="46" t="s">
        <v>112</v>
      </c>
      <c r="AN84" s="46" t="s">
        <v>113</v>
      </c>
      <c r="AO84" s="46" t="s">
        <v>114</v>
      </c>
      <c r="AP84" s="46" t="s">
        <v>115</v>
      </c>
      <c r="AQ84" s="46" t="s">
        <v>91</v>
      </c>
    </row>
    <row r="85" spans="2:43" ht="12" customHeight="1">
      <c r="B85" s="287"/>
      <c r="C85" s="288"/>
      <c r="D85" s="71"/>
      <c r="E85" s="283"/>
      <c r="F85" s="427"/>
      <c r="G85" s="297"/>
      <c r="H85" s="292"/>
      <c r="I85" s="63" t="s">
        <v>116</v>
      </c>
      <c r="J85" s="313" t="s">
        <v>259</v>
      </c>
      <c r="K85" s="313"/>
      <c r="L85" s="313"/>
      <c r="M85" s="313"/>
      <c r="N85" s="313"/>
      <c r="O85" s="313"/>
      <c r="P85" s="313"/>
      <c r="Q85" s="314"/>
      <c r="R85" s="49"/>
      <c r="S85" s="49"/>
      <c r="T85" s="49"/>
      <c r="U85" s="49"/>
      <c r="V85" s="49"/>
      <c r="W85" s="49"/>
      <c r="X85" s="49"/>
      <c r="Y85" s="49"/>
      <c r="Z85" s="49"/>
      <c r="AA85" s="49"/>
      <c r="AB85" s="49"/>
      <c r="AC85" s="337"/>
      <c r="AE85" s="1" t="str">
        <f t="shared" si="0"/>
        <v>□</v>
      </c>
      <c r="AL85" s="37"/>
      <c r="AM85" s="43" t="s">
        <v>65</v>
      </c>
      <c r="AN85" s="43" t="s">
        <v>66</v>
      </c>
      <c r="AO85" s="43" t="s">
        <v>67</v>
      </c>
      <c r="AP85" s="45" t="s">
        <v>92</v>
      </c>
      <c r="AQ85" s="45" t="s">
        <v>68</v>
      </c>
    </row>
    <row r="86" spans="2:31" ht="12" customHeight="1">
      <c r="B86" s="287"/>
      <c r="C86" s="288"/>
      <c r="D86" s="71"/>
      <c r="E86" s="451"/>
      <c r="F86" s="444"/>
      <c r="G86" s="290"/>
      <c r="H86" s="445"/>
      <c r="I86" s="66" t="s">
        <v>106</v>
      </c>
      <c r="J86" s="300" t="s">
        <v>260</v>
      </c>
      <c r="K86" s="300"/>
      <c r="L86" s="300"/>
      <c r="M86" s="300"/>
      <c r="N86" s="300"/>
      <c r="O86" s="300"/>
      <c r="P86" s="300"/>
      <c r="Q86" s="301"/>
      <c r="R86" s="70"/>
      <c r="S86" s="70"/>
      <c r="T86" s="70"/>
      <c r="U86" s="70"/>
      <c r="V86" s="70"/>
      <c r="W86" s="70"/>
      <c r="X86" s="70"/>
      <c r="Y86" s="70"/>
      <c r="Z86" s="70"/>
      <c r="AA86" s="70"/>
      <c r="AB86" s="70"/>
      <c r="AC86" s="338"/>
      <c r="AE86" s="1" t="str">
        <f t="shared" si="0"/>
        <v>□</v>
      </c>
    </row>
    <row r="87" spans="2:44" ht="25.5" customHeight="1">
      <c r="B87" s="287"/>
      <c r="C87" s="288"/>
      <c r="D87" s="71"/>
      <c r="E87" s="282" t="s">
        <v>262</v>
      </c>
      <c r="F87" s="424" t="s">
        <v>263</v>
      </c>
      <c r="G87" s="425"/>
      <c r="H87" s="426"/>
      <c r="I87" s="63" t="s">
        <v>85</v>
      </c>
      <c r="J87" s="472" t="s">
        <v>264</v>
      </c>
      <c r="K87" s="472"/>
      <c r="L87" s="472"/>
      <c r="M87" s="472"/>
      <c r="N87" s="472"/>
      <c r="O87" s="472"/>
      <c r="P87" s="472"/>
      <c r="Q87" s="473"/>
      <c r="R87" s="144"/>
      <c r="S87" s="79"/>
      <c r="T87" s="79"/>
      <c r="U87" s="79"/>
      <c r="V87" s="79"/>
      <c r="W87" s="79"/>
      <c r="X87" s="79"/>
      <c r="Y87" s="79"/>
      <c r="Z87" s="79"/>
      <c r="AA87" s="79"/>
      <c r="AB87" s="79"/>
      <c r="AC87" s="336"/>
      <c r="AE87" s="42" t="str">
        <f t="shared" si="0"/>
        <v>□</v>
      </c>
      <c r="AH87" s="45" t="str">
        <f>IF(AE87&amp;AE88&amp;AE89&amp;AE90="■□□□","◎無し",IF(AE87&amp;AE88&amp;AE89&amp;AE90="□■□□","●適済",IF(AE87&amp;AE88&amp;AE89&amp;AE90="□□■□","●適合",IF(AE87&amp;AE88&amp;AE89&amp;AE90="□□□■","◆未達",IF(AE87&amp;AE88&amp;AE89&amp;AE90="□□□□","■未答","▼矛盾")))))</f>
        <v>■未答</v>
      </c>
      <c r="AI87" s="61"/>
      <c r="AL87" s="37" t="s">
        <v>96</v>
      </c>
      <c r="AM87" s="53" t="s">
        <v>98</v>
      </c>
      <c r="AN87" s="53" t="s">
        <v>97</v>
      </c>
      <c r="AO87" s="53" t="s">
        <v>99</v>
      </c>
      <c r="AP87" s="53" t="s">
        <v>100</v>
      </c>
      <c r="AQ87" s="53" t="s">
        <v>101</v>
      </c>
      <c r="AR87" s="53" t="s">
        <v>91</v>
      </c>
    </row>
    <row r="88" spans="2:44" ht="12" customHeight="1">
      <c r="B88" s="287"/>
      <c r="C88" s="288"/>
      <c r="D88" s="71"/>
      <c r="E88" s="283"/>
      <c r="F88" s="427"/>
      <c r="G88" s="297"/>
      <c r="H88" s="292"/>
      <c r="I88" s="63" t="s">
        <v>116</v>
      </c>
      <c r="J88" s="313" t="s">
        <v>259</v>
      </c>
      <c r="K88" s="313"/>
      <c r="L88" s="313"/>
      <c r="M88" s="313"/>
      <c r="N88" s="313"/>
      <c r="O88" s="313"/>
      <c r="P88" s="313"/>
      <c r="Q88" s="314"/>
      <c r="R88" s="56"/>
      <c r="S88" s="49"/>
      <c r="T88" s="49"/>
      <c r="U88" s="49"/>
      <c r="V88" s="49"/>
      <c r="W88" s="49"/>
      <c r="X88" s="49"/>
      <c r="Y88" s="49"/>
      <c r="Z88" s="49"/>
      <c r="AA88" s="49"/>
      <c r="AB88" s="49"/>
      <c r="AC88" s="337"/>
      <c r="AE88" s="1" t="str">
        <f t="shared" si="0"/>
        <v>□</v>
      </c>
      <c r="AL88" s="37"/>
      <c r="AM88" s="43" t="s">
        <v>65</v>
      </c>
      <c r="AN88" s="43" t="s">
        <v>265</v>
      </c>
      <c r="AO88" s="43" t="s">
        <v>66</v>
      </c>
      <c r="AP88" s="43" t="s">
        <v>67</v>
      </c>
      <c r="AQ88" s="45" t="s">
        <v>92</v>
      </c>
      <c r="AR88" s="45" t="s">
        <v>68</v>
      </c>
    </row>
    <row r="89" spans="2:31" ht="12" customHeight="1">
      <c r="B89" s="287"/>
      <c r="C89" s="288"/>
      <c r="D89" s="71"/>
      <c r="E89" s="283"/>
      <c r="F89" s="427"/>
      <c r="G89" s="297"/>
      <c r="H89" s="292"/>
      <c r="I89" s="63" t="s">
        <v>106</v>
      </c>
      <c r="J89" s="313" t="s">
        <v>266</v>
      </c>
      <c r="K89" s="313"/>
      <c r="L89" s="313"/>
      <c r="M89" s="313"/>
      <c r="N89" s="313"/>
      <c r="O89" s="313"/>
      <c r="P89" s="313"/>
      <c r="Q89" s="314"/>
      <c r="R89" s="56"/>
      <c r="S89" s="49"/>
      <c r="T89" s="49"/>
      <c r="U89" s="49"/>
      <c r="V89" s="49"/>
      <c r="W89" s="49"/>
      <c r="X89" s="49"/>
      <c r="Y89" s="49"/>
      <c r="Z89" s="49"/>
      <c r="AA89" s="49"/>
      <c r="AB89" s="49"/>
      <c r="AC89" s="337"/>
      <c r="AE89" s="1" t="str">
        <f t="shared" si="0"/>
        <v>□</v>
      </c>
    </row>
    <row r="90" spans="2:31" ht="12" customHeight="1">
      <c r="B90" s="287"/>
      <c r="C90" s="288"/>
      <c r="D90" s="71"/>
      <c r="E90" s="451"/>
      <c r="F90" s="444"/>
      <c r="G90" s="290"/>
      <c r="H90" s="445"/>
      <c r="I90" s="66" t="s">
        <v>267</v>
      </c>
      <c r="J90" s="300" t="s">
        <v>260</v>
      </c>
      <c r="K90" s="300"/>
      <c r="L90" s="300"/>
      <c r="M90" s="300"/>
      <c r="N90" s="300"/>
      <c r="O90" s="300"/>
      <c r="P90" s="300"/>
      <c r="Q90" s="301"/>
      <c r="R90" s="183"/>
      <c r="S90" s="70"/>
      <c r="T90" s="70"/>
      <c r="U90" s="70"/>
      <c r="V90" s="70"/>
      <c r="W90" s="70"/>
      <c r="X90" s="70"/>
      <c r="Y90" s="70"/>
      <c r="Z90" s="70"/>
      <c r="AA90" s="70"/>
      <c r="AB90" s="70"/>
      <c r="AC90" s="338"/>
      <c r="AE90" s="1" t="str">
        <f t="shared" si="0"/>
        <v>□</v>
      </c>
    </row>
    <row r="91" spans="2:44" ht="12" customHeight="1">
      <c r="B91" s="287"/>
      <c r="C91" s="288"/>
      <c r="D91" s="71"/>
      <c r="E91" s="282" t="s">
        <v>268</v>
      </c>
      <c r="F91" s="424" t="s">
        <v>269</v>
      </c>
      <c r="G91" s="425"/>
      <c r="H91" s="426"/>
      <c r="I91" s="57" t="s">
        <v>270</v>
      </c>
      <c r="J91" s="311" t="s">
        <v>271</v>
      </c>
      <c r="K91" s="311"/>
      <c r="L91" s="311"/>
      <c r="M91" s="311"/>
      <c r="N91" s="311"/>
      <c r="O91" s="311"/>
      <c r="P91" s="311"/>
      <c r="Q91" s="312"/>
      <c r="R91" s="144"/>
      <c r="S91" s="79"/>
      <c r="T91" s="79"/>
      <c r="U91" s="79"/>
      <c r="V91" s="79"/>
      <c r="W91" s="79"/>
      <c r="X91" s="79"/>
      <c r="Y91" s="79"/>
      <c r="Z91" s="79"/>
      <c r="AA91" s="79"/>
      <c r="AB91" s="79"/>
      <c r="AC91" s="336"/>
      <c r="AE91" s="42" t="str">
        <f t="shared" si="0"/>
        <v>□</v>
      </c>
      <c r="AH91" s="45" t="str">
        <f>IF(AE91&amp;AE92&amp;AE93&amp;AE94="■□□□","◎無し",IF(AE91&amp;AE92&amp;AE93&amp;AE94="□■□□","●適済",IF(AE91&amp;AE92&amp;AE93&amp;AE94="□□■□","●適合",IF(AE91&amp;AE92&amp;AE93&amp;AE94="□□□■","◆未達",IF(AE91&amp;AE92&amp;AE93&amp;AE94="□□□□","■未答","▼矛盾")))))</f>
        <v>■未答</v>
      </c>
      <c r="AI91" s="61"/>
      <c r="AL91" s="37" t="s">
        <v>96</v>
      </c>
      <c r="AM91" s="53" t="s">
        <v>98</v>
      </c>
      <c r="AN91" s="53" t="s">
        <v>97</v>
      </c>
      <c r="AO91" s="53" t="s">
        <v>99</v>
      </c>
      <c r="AP91" s="53" t="s">
        <v>100</v>
      </c>
      <c r="AQ91" s="53" t="s">
        <v>101</v>
      </c>
      <c r="AR91" s="53" t="s">
        <v>91</v>
      </c>
    </row>
    <row r="92" spans="2:44" ht="12" customHeight="1">
      <c r="B92" s="287"/>
      <c r="C92" s="288"/>
      <c r="D92" s="71"/>
      <c r="E92" s="283"/>
      <c r="F92" s="427"/>
      <c r="G92" s="297"/>
      <c r="H92" s="292"/>
      <c r="I92" s="63" t="s">
        <v>116</v>
      </c>
      <c r="J92" s="313" t="s">
        <v>259</v>
      </c>
      <c r="K92" s="313"/>
      <c r="L92" s="313"/>
      <c r="M92" s="313"/>
      <c r="N92" s="313"/>
      <c r="O92" s="313"/>
      <c r="P92" s="313"/>
      <c r="Q92" s="314"/>
      <c r="R92" s="56"/>
      <c r="S92" s="49"/>
      <c r="T92" s="49"/>
      <c r="U92" s="49"/>
      <c r="V92" s="49"/>
      <c r="W92" s="49"/>
      <c r="X92" s="49"/>
      <c r="Y92" s="49"/>
      <c r="Z92" s="49"/>
      <c r="AA92" s="49"/>
      <c r="AB92" s="49"/>
      <c r="AC92" s="337"/>
      <c r="AE92" s="1" t="str">
        <f t="shared" si="0"/>
        <v>□</v>
      </c>
      <c r="AL92" s="37"/>
      <c r="AM92" s="43" t="s">
        <v>65</v>
      </c>
      <c r="AN92" s="43" t="s">
        <v>265</v>
      </c>
      <c r="AO92" s="43" t="s">
        <v>66</v>
      </c>
      <c r="AP92" s="43" t="s">
        <v>67</v>
      </c>
      <c r="AQ92" s="45" t="s">
        <v>92</v>
      </c>
      <c r="AR92" s="45" t="s">
        <v>68</v>
      </c>
    </row>
    <row r="93" spans="2:31" ht="12" customHeight="1">
      <c r="B93" s="287"/>
      <c r="C93" s="288"/>
      <c r="D93" s="71"/>
      <c r="E93" s="283"/>
      <c r="F93" s="427"/>
      <c r="G93" s="297"/>
      <c r="H93" s="292"/>
      <c r="I93" s="63" t="s">
        <v>106</v>
      </c>
      <c r="J93" s="313" t="s">
        <v>266</v>
      </c>
      <c r="K93" s="313"/>
      <c r="L93" s="313"/>
      <c r="M93" s="313"/>
      <c r="N93" s="313"/>
      <c r="O93" s="313"/>
      <c r="P93" s="313"/>
      <c r="Q93" s="314"/>
      <c r="R93" s="56"/>
      <c r="S93" s="49"/>
      <c r="T93" s="49"/>
      <c r="U93" s="49"/>
      <c r="V93" s="49"/>
      <c r="W93" s="49"/>
      <c r="X93" s="49"/>
      <c r="Y93" s="49"/>
      <c r="Z93" s="49"/>
      <c r="AA93" s="49"/>
      <c r="AB93" s="49"/>
      <c r="AC93" s="337"/>
      <c r="AE93" s="1" t="str">
        <f t="shared" si="0"/>
        <v>□</v>
      </c>
    </row>
    <row r="94" spans="2:31" ht="12" customHeight="1">
      <c r="B94" s="287"/>
      <c r="C94" s="288"/>
      <c r="D94" s="71"/>
      <c r="E94" s="283"/>
      <c r="F94" s="427"/>
      <c r="G94" s="297"/>
      <c r="H94" s="292"/>
      <c r="I94" s="66" t="s">
        <v>267</v>
      </c>
      <c r="J94" s="300" t="s">
        <v>260</v>
      </c>
      <c r="K94" s="300"/>
      <c r="L94" s="300"/>
      <c r="M94" s="300"/>
      <c r="N94" s="300"/>
      <c r="O94" s="300"/>
      <c r="P94" s="300"/>
      <c r="Q94" s="301"/>
      <c r="R94" s="183"/>
      <c r="S94" s="70"/>
      <c r="T94" s="70"/>
      <c r="U94" s="70"/>
      <c r="V94" s="70"/>
      <c r="W94" s="70"/>
      <c r="X94" s="70"/>
      <c r="Y94" s="70"/>
      <c r="Z94" s="70"/>
      <c r="AA94" s="70"/>
      <c r="AB94" s="70"/>
      <c r="AC94" s="338"/>
      <c r="AE94" s="1" t="str">
        <f t="shared" si="0"/>
        <v>□</v>
      </c>
    </row>
    <row r="95" spans="2:29" ht="3.75" customHeight="1">
      <c r="B95" s="287"/>
      <c r="C95" s="288"/>
      <c r="D95" s="278" t="s">
        <v>41</v>
      </c>
      <c r="E95" s="272"/>
      <c r="F95" s="272"/>
      <c r="G95" s="272"/>
      <c r="H95" s="273"/>
      <c r="I95" s="105"/>
      <c r="J95" s="181"/>
      <c r="K95" s="181"/>
      <c r="L95" s="181"/>
      <c r="M95" s="181"/>
      <c r="N95" s="181"/>
      <c r="O95" s="181"/>
      <c r="P95" s="181"/>
      <c r="Q95" s="182"/>
      <c r="R95" s="144"/>
      <c r="S95" s="79"/>
      <c r="T95" s="79"/>
      <c r="U95" s="79"/>
      <c r="V95" s="79"/>
      <c r="W95" s="79"/>
      <c r="X95" s="79"/>
      <c r="Y95" s="79"/>
      <c r="Z95" s="79"/>
      <c r="AA95" s="79"/>
      <c r="AB95" s="79"/>
      <c r="AC95" s="336"/>
    </row>
    <row r="96" spans="2:42" ht="18" customHeight="1">
      <c r="B96" s="287"/>
      <c r="C96" s="288"/>
      <c r="D96" s="264"/>
      <c r="E96" s="265"/>
      <c r="F96" s="265"/>
      <c r="G96" s="265"/>
      <c r="H96" s="266"/>
      <c r="I96" s="94"/>
      <c r="J96" s="51"/>
      <c r="K96" s="51"/>
      <c r="L96" s="51"/>
      <c r="M96" s="51"/>
      <c r="N96" s="51"/>
      <c r="O96" s="51"/>
      <c r="P96" s="51"/>
      <c r="Q96" s="52"/>
      <c r="R96" s="40" t="s">
        <v>267</v>
      </c>
      <c r="S96" s="244" t="s">
        <v>272</v>
      </c>
      <c r="T96" s="244"/>
      <c r="U96" s="244"/>
      <c r="V96" s="244"/>
      <c r="W96" s="244"/>
      <c r="X96" s="244"/>
      <c r="Y96" s="244"/>
      <c r="Z96" s="244"/>
      <c r="AA96" s="244"/>
      <c r="AB96" s="374"/>
      <c r="AC96" s="337"/>
      <c r="AE96" s="42" t="str">
        <f>+I97</f>
        <v>□</v>
      </c>
      <c r="AH96" s="43" t="str">
        <f>IF(AE96="■","◎無し",IF(AE96="□","■未答","▼矛盾"))</f>
        <v>■未答</v>
      </c>
      <c r="AL96" s="37" t="s">
        <v>87</v>
      </c>
      <c r="AM96" s="46" t="s">
        <v>273</v>
      </c>
      <c r="AN96" s="46"/>
      <c r="AO96" s="46" t="s">
        <v>160</v>
      </c>
      <c r="AP96" s="46" t="s">
        <v>91</v>
      </c>
    </row>
    <row r="97" spans="2:42" ht="18" customHeight="1">
      <c r="B97" s="287"/>
      <c r="C97" s="288"/>
      <c r="D97" s="264"/>
      <c r="E97" s="265"/>
      <c r="F97" s="265"/>
      <c r="G97" s="265"/>
      <c r="H97" s="266"/>
      <c r="I97" s="63" t="s">
        <v>102</v>
      </c>
      <c r="J97" s="37" t="s">
        <v>109</v>
      </c>
      <c r="K97" s="37"/>
      <c r="L97" s="37"/>
      <c r="M97" s="37"/>
      <c r="N97" s="37"/>
      <c r="O97" s="37"/>
      <c r="P97" s="37"/>
      <c r="Q97" s="39"/>
      <c r="R97" s="40" t="s">
        <v>123</v>
      </c>
      <c r="S97" s="260" t="s">
        <v>274</v>
      </c>
      <c r="T97" s="260"/>
      <c r="U97" s="260"/>
      <c r="V97" s="260"/>
      <c r="W97" s="260"/>
      <c r="X97" s="260"/>
      <c r="Y97" s="260"/>
      <c r="Z97" s="260"/>
      <c r="AA97" s="260"/>
      <c r="AB97" s="341"/>
      <c r="AC97" s="337"/>
      <c r="AM97" s="43" t="s">
        <v>65</v>
      </c>
      <c r="AN97" s="43"/>
      <c r="AO97" s="45" t="s">
        <v>92</v>
      </c>
      <c r="AP97" s="45" t="s">
        <v>68</v>
      </c>
    </row>
    <row r="98" spans="2:29" ht="18" customHeight="1">
      <c r="B98" s="287"/>
      <c r="C98" s="288"/>
      <c r="D98" s="264"/>
      <c r="E98" s="265"/>
      <c r="F98" s="265"/>
      <c r="G98" s="265"/>
      <c r="H98" s="266"/>
      <c r="I98" s="94"/>
      <c r="J98" s="37"/>
      <c r="K98" s="37"/>
      <c r="L98" s="37"/>
      <c r="M98" s="37"/>
      <c r="N98" s="37"/>
      <c r="O98" s="37"/>
      <c r="P98" s="37"/>
      <c r="Q98" s="39"/>
      <c r="R98" s="40" t="s">
        <v>106</v>
      </c>
      <c r="S98" s="260" t="s">
        <v>275</v>
      </c>
      <c r="T98" s="260"/>
      <c r="U98" s="260"/>
      <c r="V98" s="260"/>
      <c r="W98" s="260"/>
      <c r="X98" s="260"/>
      <c r="Y98" s="260"/>
      <c r="Z98" s="260"/>
      <c r="AA98" s="260"/>
      <c r="AB98" s="341"/>
      <c r="AC98" s="337"/>
    </row>
    <row r="99" spans="2:29" ht="6.75" customHeight="1">
      <c r="B99" s="287"/>
      <c r="C99" s="288"/>
      <c r="D99" s="264"/>
      <c r="E99" s="265"/>
      <c r="F99" s="265"/>
      <c r="G99" s="265"/>
      <c r="H99" s="266"/>
      <c r="I99" s="94"/>
      <c r="J99" s="37"/>
      <c r="K99" s="37"/>
      <c r="L99" s="37"/>
      <c r="M99" s="37"/>
      <c r="N99" s="37"/>
      <c r="O99" s="37"/>
      <c r="P99" s="37"/>
      <c r="Q99" s="39"/>
      <c r="R99" s="48"/>
      <c r="S99" s="98"/>
      <c r="T99" s="98"/>
      <c r="U99" s="98"/>
      <c r="V99" s="98"/>
      <c r="W99" s="98"/>
      <c r="X99" s="98"/>
      <c r="Y99" s="98"/>
      <c r="Z99" s="98"/>
      <c r="AA99" s="98"/>
      <c r="AB99" s="98"/>
      <c r="AC99" s="338"/>
    </row>
    <row r="100" spans="2:61" s="142" customFormat="1" ht="12.75" customHeight="1">
      <c r="B100" s="287"/>
      <c r="C100" s="288"/>
      <c r="D100" s="276"/>
      <c r="E100" s="171" t="s">
        <v>276</v>
      </c>
      <c r="F100" s="428" t="s">
        <v>277</v>
      </c>
      <c r="G100" s="449"/>
      <c r="H100" s="450"/>
      <c r="I100" s="184"/>
      <c r="J100" s="58"/>
      <c r="K100" s="58"/>
      <c r="L100" s="58"/>
      <c r="M100" s="58"/>
      <c r="N100" s="58"/>
      <c r="O100" s="58"/>
      <c r="P100" s="58"/>
      <c r="Q100" s="59"/>
      <c r="R100" s="91"/>
      <c r="S100" s="92"/>
      <c r="T100" s="92"/>
      <c r="U100" s="92"/>
      <c r="V100" s="92"/>
      <c r="W100" s="92"/>
      <c r="X100" s="92"/>
      <c r="Y100" s="92"/>
      <c r="Z100" s="92"/>
      <c r="AA100" s="92"/>
      <c r="AB100" s="185"/>
      <c r="AC100" s="336"/>
      <c r="AH100" s="143"/>
      <c r="AI100" s="143"/>
      <c r="AJ100" s="143"/>
      <c r="AK100" s="143"/>
      <c r="AL100" s="143"/>
      <c r="AM100" s="143"/>
      <c r="AN100" s="143"/>
      <c r="AO100" s="143"/>
      <c r="AP100" s="143"/>
      <c r="BB100" s="143"/>
      <c r="BC100" s="143"/>
      <c r="BD100" s="143"/>
      <c r="BE100" s="143"/>
      <c r="BF100" s="143"/>
      <c r="BG100" s="143"/>
      <c r="BH100" s="143"/>
      <c r="BI100" s="143"/>
    </row>
    <row r="101" spans="2:29" ht="12.75" customHeight="1">
      <c r="B101" s="287"/>
      <c r="C101" s="288"/>
      <c r="D101" s="277"/>
      <c r="E101" s="173" t="s">
        <v>248</v>
      </c>
      <c r="F101" s="428" t="s">
        <v>249</v>
      </c>
      <c r="G101" s="429"/>
      <c r="H101" s="430"/>
      <c r="I101" s="174"/>
      <c r="J101" s="95"/>
      <c r="K101" s="95"/>
      <c r="L101" s="95"/>
      <c r="M101" s="95"/>
      <c r="N101" s="95"/>
      <c r="O101" s="95"/>
      <c r="P101" s="95"/>
      <c r="Q101" s="96"/>
      <c r="R101" s="157"/>
      <c r="S101" s="97"/>
      <c r="T101" s="97"/>
      <c r="U101" s="97"/>
      <c r="V101" s="97"/>
      <c r="W101" s="97"/>
      <c r="X101" s="97"/>
      <c r="Y101" s="97"/>
      <c r="Z101" s="97"/>
      <c r="AA101" s="97"/>
      <c r="AB101" s="99"/>
      <c r="AC101" s="337"/>
    </row>
    <row r="102" spans="2:61" s="142" customFormat="1" ht="21.75" customHeight="1">
      <c r="B102" s="287"/>
      <c r="C102" s="288"/>
      <c r="D102" s="277"/>
      <c r="E102" s="267" t="s">
        <v>278</v>
      </c>
      <c r="F102" s="269" t="s">
        <v>279</v>
      </c>
      <c r="G102" s="270"/>
      <c r="H102" s="271"/>
      <c r="I102" s="37"/>
      <c r="J102" s="37"/>
      <c r="K102" s="37"/>
      <c r="L102" s="37"/>
      <c r="M102" s="37"/>
      <c r="N102" s="37"/>
      <c r="O102" s="37"/>
      <c r="P102" s="37"/>
      <c r="Q102" s="39"/>
      <c r="R102" s="157"/>
      <c r="S102" s="97"/>
      <c r="T102" s="97"/>
      <c r="U102" s="97"/>
      <c r="V102" s="97"/>
      <c r="W102" s="97"/>
      <c r="X102" s="97"/>
      <c r="Y102" s="97"/>
      <c r="Z102" s="97"/>
      <c r="AA102" s="97"/>
      <c r="AB102" s="99"/>
      <c r="AC102" s="337"/>
      <c r="AE102" s="142" t="str">
        <f>+I97</f>
        <v>□</v>
      </c>
      <c r="AH102" s="45" t="str">
        <f>IF(AE102&amp;AE103&amp;AE104="■□□","◎無し",IF(AE102&amp;AE103&amp;AE104="□■□","●適合",IF(AE102&amp;AE103&amp;AE104="□□■","◆未達",IF(AE102&amp;AE103&amp;AE104="□□□","■未答","▼矛盾"))))</f>
        <v>■未答</v>
      </c>
      <c r="AI102" s="61"/>
      <c r="AJ102" s="2"/>
      <c r="AK102" s="2"/>
      <c r="AL102" s="37" t="s">
        <v>111</v>
      </c>
      <c r="AM102" s="46" t="s">
        <v>112</v>
      </c>
      <c r="AN102" s="46" t="s">
        <v>113</v>
      </c>
      <c r="AO102" s="46" t="s">
        <v>114</v>
      </c>
      <c r="AP102" s="46" t="s">
        <v>115</v>
      </c>
      <c r="AQ102" s="46" t="s">
        <v>91</v>
      </c>
      <c r="BB102" s="143"/>
      <c r="BC102" s="143"/>
      <c r="BD102" s="143"/>
      <c r="BE102" s="143"/>
      <c r="BF102" s="143"/>
      <c r="BG102" s="143"/>
      <c r="BH102" s="143"/>
      <c r="BI102" s="143"/>
    </row>
    <row r="103" spans="2:43" ht="21.75" customHeight="1">
      <c r="B103" s="287"/>
      <c r="C103" s="288"/>
      <c r="D103" s="277"/>
      <c r="E103" s="268"/>
      <c r="F103" s="249"/>
      <c r="G103" s="250"/>
      <c r="H103" s="251"/>
      <c r="I103" s="94"/>
      <c r="J103" s="95"/>
      <c r="K103" s="95"/>
      <c r="L103" s="95"/>
      <c r="M103" s="95"/>
      <c r="N103" s="95"/>
      <c r="O103" s="95"/>
      <c r="P103" s="95"/>
      <c r="Q103" s="96"/>
      <c r="R103" s="157"/>
      <c r="S103" s="97"/>
      <c r="T103" s="97"/>
      <c r="U103" s="97"/>
      <c r="V103" s="97"/>
      <c r="W103" s="97"/>
      <c r="X103" s="97"/>
      <c r="Y103" s="97"/>
      <c r="Z103" s="97"/>
      <c r="AA103" s="97"/>
      <c r="AB103" s="177" t="s">
        <v>110</v>
      </c>
      <c r="AC103" s="337"/>
      <c r="AE103" s="142" t="str">
        <f>+I104</f>
        <v>□</v>
      </c>
      <c r="AL103" s="37"/>
      <c r="AM103" s="43" t="s">
        <v>65</v>
      </c>
      <c r="AN103" s="43" t="s">
        <v>66</v>
      </c>
      <c r="AO103" s="43" t="s">
        <v>67</v>
      </c>
      <c r="AP103" s="45" t="s">
        <v>92</v>
      </c>
      <c r="AQ103" s="45" t="s">
        <v>68</v>
      </c>
    </row>
    <row r="104" spans="2:36" ht="21.75" customHeight="1">
      <c r="B104" s="287"/>
      <c r="C104" s="288"/>
      <c r="D104" s="277"/>
      <c r="E104" s="268"/>
      <c r="F104" s="252"/>
      <c r="G104" s="253"/>
      <c r="H104" s="254"/>
      <c r="I104" s="63" t="s">
        <v>106</v>
      </c>
      <c r="J104" s="37" t="s">
        <v>188</v>
      </c>
      <c r="K104" s="37"/>
      <c r="L104" s="37"/>
      <c r="M104" s="37"/>
      <c r="N104" s="37"/>
      <c r="O104" s="37"/>
      <c r="P104" s="37"/>
      <c r="Q104" s="39"/>
      <c r="R104" s="360" t="s">
        <v>280</v>
      </c>
      <c r="S104" s="342"/>
      <c r="T104" s="342"/>
      <c r="U104" s="342"/>
      <c r="V104" s="342"/>
      <c r="W104" s="342"/>
      <c r="X104" s="342"/>
      <c r="Y104" s="245"/>
      <c r="Z104" s="245"/>
      <c r="AA104" s="97" t="s">
        <v>281</v>
      </c>
      <c r="AB104" s="99"/>
      <c r="AC104" s="337"/>
      <c r="AE104" s="142" t="str">
        <f>+I105</f>
        <v>□</v>
      </c>
      <c r="AH104" s="113" t="s">
        <v>282</v>
      </c>
      <c r="AJ104" s="45" t="str">
        <f>IF(Y104&gt;0,IF(Y104&lt;300,"③床1100",IF(Y104&lt;650,"②腰800",IF(Y104&gt;=1100,"基準なし","①床1100"))),"■未答")</f>
        <v>■未答</v>
      </c>
    </row>
    <row r="105" spans="2:36" ht="19.5" customHeight="1">
      <c r="B105" s="287"/>
      <c r="C105" s="288"/>
      <c r="D105" s="277"/>
      <c r="E105" s="268"/>
      <c r="F105" s="269" t="s">
        <v>283</v>
      </c>
      <c r="G105" s="270"/>
      <c r="H105" s="271"/>
      <c r="I105" s="63" t="s">
        <v>123</v>
      </c>
      <c r="J105" s="37" t="s">
        <v>284</v>
      </c>
      <c r="K105" s="37"/>
      <c r="L105" s="37"/>
      <c r="M105" s="37"/>
      <c r="N105" s="37"/>
      <c r="O105" s="37"/>
      <c r="P105" s="37"/>
      <c r="Q105" s="39"/>
      <c r="R105" s="360" t="s">
        <v>285</v>
      </c>
      <c r="S105" s="342"/>
      <c r="T105" s="342"/>
      <c r="U105" s="342"/>
      <c r="V105" s="342"/>
      <c r="W105" s="342"/>
      <c r="X105" s="342"/>
      <c r="Y105" s="245"/>
      <c r="Z105" s="245"/>
      <c r="AA105" s="97" t="s">
        <v>173</v>
      </c>
      <c r="AB105" s="99"/>
      <c r="AC105" s="337"/>
      <c r="AH105" s="113" t="s">
        <v>286</v>
      </c>
      <c r="AJ105" s="45" t="str">
        <f>IF(Y105&gt;0,IF(Y104&lt;300,"◎不問",IF(Y104&lt;650,IF(Y105&lt;800,"◆未達","●適合"),IF(Y104&gt;=1100,"基準なし","◎不問"))),"■未答")</f>
        <v>■未答</v>
      </c>
    </row>
    <row r="106" spans="2:36" ht="19.5" customHeight="1">
      <c r="B106" s="287"/>
      <c r="C106" s="288"/>
      <c r="D106" s="277"/>
      <c r="E106" s="268"/>
      <c r="F106" s="252"/>
      <c r="G106" s="253"/>
      <c r="H106" s="254"/>
      <c r="I106" s="174"/>
      <c r="J106" s="95"/>
      <c r="K106" s="95"/>
      <c r="L106" s="95"/>
      <c r="M106" s="95"/>
      <c r="N106" s="95"/>
      <c r="O106" s="95"/>
      <c r="P106" s="95"/>
      <c r="Q106" s="96"/>
      <c r="R106" s="360" t="s">
        <v>287</v>
      </c>
      <c r="S106" s="342"/>
      <c r="T106" s="342"/>
      <c r="U106" s="342"/>
      <c r="V106" s="342"/>
      <c r="W106" s="342"/>
      <c r="X106" s="342"/>
      <c r="Y106" s="245"/>
      <c r="Z106" s="245"/>
      <c r="AA106" s="97" t="s">
        <v>257</v>
      </c>
      <c r="AB106" s="99"/>
      <c r="AC106" s="337"/>
      <c r="AH106" s="113" t="s">
        <v>288</v>
      </c>
      <c r="AJ106" s="45" t="str">
        <f>IF(Y104&gt;0,IF(Y104&gt;=300,IF(Y104&lt;650,"◎不問",IF(Y104&lt;1100,IF(Y106&lt;1100,"◆未達","●適合"),"基準なし")),IF(Y106&lt;1100,"◆未達","●適合")),"■未答")</f>
        <v>■未答</v>
      </c>
    </row>
    <row r="107" spans="2:36" ht="19.5" customHeight="1">
      <c r="B107" s="287"/>
      <c r="C107" s="288"/>
      <c r="D107" s="277"/>
      <c r="E107" s="268"/>
      <c r="F107" s="269" t="s">
        <v>289</v>
      </c>
      <c r="G107" s="270"/>
      <c r="H107" s="271"/>
      <c r="I107" s="186"/>
      <c r="J107" s="95"/>
      <c r="K107" s="95"/>
      <c r="L107" s="95"/>
      <c r="M107" s="95"/>
      <c r="N107" s="95"/>
      <c r="O107" s="95"/>
      <c r="P107" s="95"/>
      <c r="Q107" s="96"/>
      <c r="R107" s="157"/>
      <c r="S107" s="97"/>
      <c r="T107" s="97"/>
      <c r="U107" s="97"/>
      <c r="V107" s="97"/>
      <c r="W107" s="97"/>
      <c r="X107" s="97"/>
      <c r="Y107" s="381"/>
      <c r="Z107" s="381"/>
      <c r="AA107" s="97"/>
      <c r="AB107" s="99"/>
      <c r="AC107" s="337"/>
      <c r="AH107" s="113" t="s">
        <v>290</v>
      </c>
      <c r="AJ107" s="45" t="str">
        <f>IF(Y104&gt;0,IF(Y106&gt;0,IF(Y104+Y105-Y106=0,"●相互OK","▼矛盾"),"■まだ片方"),"■未答")</f>
        <v>■未答</v>
      </c>
    </row>
    <row r="108" spans="2:29" ht="19.5" customHeight="1">
      <c r="B108" s="287"/>
      <c r="C108" s="288"/>
      <c r="D108" s="277"/>
      <c r="E108" s="276"/>
      <c r="F108" s="252"/>
      <c r="G108" s="253"/>
      <c r="H108" s="254"/>
      <c r="I108" s="187"/>
      <c r="J108" s="101"/>
      <c r="K108" s="101"/>
      <c r="L108" s="101"/>
      <c r="M108" s="101"/>
      <c r="N108" s="101"/>
      <c r="O108" s="101"/>
      <c r="P108" s="101"/>
      <c r="Q108" s="102"/>
      <c r="R108" s="88"/>
      <c r="S108" s="88"/>
      <c r="T108" s="88"/>
      <c r="U108" s="88"/>
      <c r="V108" s="88"/>
      <c r="W108" s="88"/>
      <c r="X108" s="88"/>
      <c r="Y108" s="88"/>
      <c r="Z108" s="88"/>
      <c r="AA108" s="88"/>
      <c r="AB108" s="90"/>
      <c r="AC108" s="338"/>
    </row>
    <row r="109" spans="2:61" s="142" customFormat="1" ht="21.75" customHeight="1">
      <c r="B109" s="287"/>
      <c r="C109" s="288"/>
      <c r="D109" s="277"/>
      <c r="E109" s="267" t="s">
        <v>291</v>
      </c>
      <c r="F109" s="269" t="s">
        <v>292</v>
      </c>
      <c r="G109" s="270"/>
      <c r="H109" s="271"/>
      <c r="I109" s="37"/>
      <c r="J109" s="37"/>
      <c r="K109" s="37"/>
      <c r="L109" s="37"/>
      <c r="M109" s="37"/>
      <c r="N109" s="37"/>
      <c r="O109" s="37"/>
      <c r="P109" s="37"/>
      <c r="Q109" s="39"/>
      <c r="R109" s="157"/>
      <c r="S109" s="97"/>
      <c r="T109" s="97"/>
      <c r="U109" s="97"/>
      <c r="V109" s="97"/>
      <c r="W109" s="97"/>
      <c r="X109" s="97"/>
      <c r="Y109" s="97"/>
      <c r="Z109" s="97"/>
      <c r="AA109" s="97"/>
      <c r="AB109" s="99"/>
      <c r="AC109" s="423"/>
      <c r="AD109" s="188"/>
      <c r="AE109" s="188" t="str">
        <f>+I104</f>
        <v>□</v>
      </c>
      <c r="AF109" s="188"/>
      <c r="AG109" s="188"/>
      <c r="AH109" s="45" t="str">
        <f>IF(AE109&amp;AE110&amp;AE111="■□□","◎無し",IF(AE109&amp;AE110&amp;AE111="□■□","●適合",IF(AE109&amp;AE110&amp;AE111="□□■","◆未達",IF(AE109&amp;AE110&amp;AE111="□□□","■未答","▼矛盾"))))</f>
        <v>■未答</v>
      </c>
      <c r="AI109" s="61"/>
      <c r="AJ109" s="2"/>
      <c r="AK109" s="2"/>
      <c r="AL109" s="37" t="s">
        <v>111</v>
      </c>
      <c r="AM109" s="46" t="s">
        <v>112</v>
      </c>
      <c r="AN109" s="46" t="s">
        <v>113</v>
      </c>
      <c r="AO109" s="46" t="s">
        <v>114</v>
      </c>
      <c r="AP109" s="46" t="s">
        <v>115</v>
      </c>
      <c r="AQ109" s="46" t="s">
        <v>91</v>
      </c>
      <c r="BB109" s="143"/>
      <c r="BC109" s="143"/>
      <c r="BD109" s="143"/>
      <c r="BE109" s="143"/>
      <c r="BF109" s="143"/>
      <c r="BG109" s="143"/>
      <c r="BH109" s="143"/>
      <c r="BI109" s="143"/>
    </row>
    <row r="110" spans="2:43" ht="21.75" customHeight="1">
      <c r="B110" s="287"/>
      <c r="C110" s="288"/>
      <c r="D110" s="277"/>
      <c r="E110" s="268"/>
      <c r="F110" s="249"/>
      <c r="G110" s="250"/>
      <c r="H110" s="251"/>
      <c r="I110" s="94"/>
      <c r="J110" s="95"/>
      <c r="K110" s="95"/>
      <c r="L110" s="95"/>
      <c r="M110" s="95"/>
      <c r="N110" s="95"/>
      <c r="O110" s="95"/>
      <c r="P110" s="95"/>
      <c r="Q110" s="96"/>
      <c r="R110" s="157"/>
      <c r="S110" s="97"/>
      <c r="T110" s="97"/>
      <c r="U110" s="97"/>
      <c r="V110" s="97"/>
      <c r="W110" s="97"/>
      <c r="X110" s="97"/>
      <c r="Y110" s="97"/>
      <c r="Z110" s="97"/>
      <c r="AA110" s="97"/>
      <c r="AB110" s="177" t="s">
        <v>110</v>
      </c>
      <c r="AC110" s="423"/>
      <c r="AD110" s="189"/>
      <c r="AE110" s="188" t="str">
        <f>+I111</f>
        <v>□</v>
      </c>
      <c r="AF110" s="189"/>
      <c r="AG110" s="189"/>
      <c r="AL110" s="37"/>
      <c r="AM110" s="43" t="s">
        <v>65</v>
      </c>
      <c r="AN110" s="43" t="s">
        <v>66</v>
      </c>
      <c r="AO110" s="43" t="s">
        <v>67</v>
      </c>
      <c r="AP110" s="45" t="s">
        <v>92</v>
      </c>
      <c r="AQ110" s="45" t="s">
        <v>68</v>
      </c>
    </row>
    <row r="111" spans="2:36" ht="21.75" customHeight="1">
      <c r="B111" s="287"/>
      <c r="C111" s="288"/>
      <c r="D111" s="277"/>
      <c r="E111" s="268"/>
      <c r="F111" s="252"/>
      <c r="G111" s="253"/>
      <c r="H111" s="254"/>
      <c r="I111" s="63" t="s">
        <v>106</v>
      </c>
      <c r="J111" s="37" t="s">
        <v>188</v>
      </c>
      <c r="K111" s="37"/>
      <c r="L111" s="37"/>
      <c r="M111" s="37"/>
      <c r="N111" s="37"/>
      <c r="O111" s="37"/>
      <c r="P111" s="37"/>
      <c r="Q111" s="39"/>
      <c r="R111" s="360" t="s">
        <v>293</v>
      </c>
      <c r="S111" s="342"/>
      <c r="T111" s="342"/>
      <c r="U111" s="342"/>
      <c r="V111" s="342"/>
      <c r="W111" s="342"/>
      <c r="X111" s="342"/>
      <c r="Y111" s="245"/>
      <c r="Z111" s="245"/>
      <c r="AA111" s="97" t="s">
        <v>281</v>
      </c>
      <c r="AB111" s="99"/>
      <c r="AC111" s="423"/>
      <c r="AD111" s="189"/>
      <c r="AE111" s="188" t="str">
        <f>+I112</f>
        <v>□</v>
      </c>
      <c r="AF111" s="189"/>
      <c r="AG111" s="189"/>
      <c r="AH111" s="113" t="s">
        <v>294</v>
      </c>
      <c r="AJ111" s="45" t="str">
        <f>IF(Y111&gt;0,IF(Y111&lt;300,"③床1100",IF(Y111&lt;650,"②腰800",IF(Y111&gt;=800,"基準なし","①床から"))),"■未答")</f>
        <v>■未答</v>
      </c>
    </row>
    <row r="112" spans="2:36" ht="19.5" customHeight="1">
      <c r="B112" s="287"/>
      <c r="C112" s="288"/>
      <c r="D112" s="277"/>
      <c r="E112" s="268"/>
      <c r="F112" s="269" t="s">
        <v>295</v>
      </c>
      <c r="G112" s="270"/>
      <c r="H112" s="271"/>
      <c r="I112" s="63" t="s">
        <v>123</v>
      </c>
      <c r="J112" s="37" t="s">
        <v>284</v>
      </c>
      <c r="K112" s="37"/>
      <c r="L112" s="37"/>
      <c r="M112" s="37"/>
      <c r="N112" s="37"/>
      <c r="O112" s="37"/>
      <c r="P112" s="37"/>
      <c r="Q112" s="39"/>
      <c r="R112" s="360" t="s">
        <v>296</v>
      </c>
      <c r="S112" s="342"/>
      <c r="T112" s="342"/>
      <c r="U112" s="342"/>
      <c r="V112" s="342"/>
      <c r="W112" s="342"/>
      <c r="X112" s="342"/>
      <c r="Y112" s="245"/>
      <c r="Z112" s="245"/>
      <c r="AA112" s="97" t="s">
        <v>173</v>
      </c>
      <c r="AB112" s="99"/>
      <c r="AC112" s="423"/>
      <c r="AD112" s="189"/>
      <c r="AE112" s="189"/>
      <c r="AF112" s="189"/>
      <c r="AG112" s="189"/>
      <c r="AH112" s="113" t="s">
        <v>297</v>
      </c>
      <c r="AJ112" s="45" t="str">
        <f>IF(Y112&gt;0,IF(Y111&lt;300,"◎不問",IF(Y111&lt;650,IF(Y112&lt;800,"◆未達","●適合"),IF(Y111&gt;=800,"基準なし","◎不問"))),"■未答")</f>
        <v>■未答</v>
      </c>
    </row>
    <row r="113" spans="2:36" ht="19.5" customHeight="1">
      <c r="B113" s="287"/>
      <c r="C113" s="288"/>
      <c r="D113" s="277"/>
      <c r="E113" s="268"/>
      <c r="F113" s="252"/>
      <c r="G113" s="253"/>
      <c r="H113" s="254"/>
      <c r="I113" s="174"/>
      <c r="J113" s="95"/>
      <c r="K113" s="95"/>
      <c r="L113" s="95"/>
      <c r="M113" s="95"/>
      <c r="N113" s="95"/>
      <c r="O113" s="95"/>
      <c r="P113" s="95"/>
      <c r="Q113" s="96"/>
      <c r="R113" s="259" t="s">
        <v>298</v>
      </c>
      <c r="S113" s="260"/>
      <c r="T113" s="260"/>
      <c r="U113" s="260"/>
      <c r="V113" s="260"/>
      <c r="W113" s="260"/>
      <c r="X113" s="260"/>
      <c r="Y113" s="245"/>
      <c r="Z113" s="245"/>
      <c r="AA113" s="97" t="s">
        <v>257</v>
      </c>
      <c r="AB113" s="99"/>
      <c r="AC113" s="423"/>
      <c r="AD113" s="189"/>
      <c r="AE113" s="189"/>
      <c r="AF113" s="189"/>
      <c r="AG113" s="189"/>
      <c r="AH113" s="113" t="s">
        <v>299</v>
      </c>
      <c r="AJ113" s="45" t="str">
        <f>IF(Y111&gt;0,IF(Y111&gt;=300,IF(Y111&lt;650,"◎不問",IF(Y111&lt;800,IF(Y113&lt;800,"◆未達","●適合"),"基準なし")),IF(Y113&lt;1100,"◆未達","●適合")),"■未答")</f>
        <v>■未答</v>
      </c>
    </row>
    <row r="114" spans="2:36" ht="19.5" customHeight="1">
      <c r="B114" s="287"/>
      <c r="C114" s="288"/>
      <c r="D114" s="277"/>
      <c r="E114" s="268"/>
      <c r="F114" s="269" t="s">
        <v>300</v>
      </c>
      <c r="G114" s="270"/>
      <c r="H114" s="271"/>
      <c r="I114" s="186"/>
      <c r="J114" s="95"/>
      <c r="K114" s="95"/>
      <c r="L114" s="95"/>
      <c r="M114" s="95"/>
      <c r="N114" s="95"/>
      <c r="O114" s="95"/>
      <c r="P114" s="95"/>
      <c r="Q114" s="96"/>
      <c r="R114" s="259" t="s">
        <v>301</v>
      </c>
      <c r="S114" s="260"/>
      <c r="T114" s="260"/>
      <c r="U114" s="260"/>
      <c r="V114" s="260"/>
      <c r="W114" s="260"/>
      <c r="X114" s="260"/>
      <c r="Y114" s="245"/>
      <c r="Z114" s="245"/>
      <c r="AA114" s="97" t="s">
        <v>257</v>
      </c>
      <c r="AB114" s="99"/>
      <c r="AC114" s="423"/>
      <c r="AD114" s="189"/>
      <c r="AE114" s="189"/>
      <c r="AF114" s="189"/>
      <c r="AG114" s="189"/>
      <c r="AH114" s="113" t="s">
        <v>299</v>
      </c>
      <c r="AJ114" s="45" t="str">
        <f>IF(Y111&gt;0,IF(Y111&gt;=300,IF(Y111&lt;650,"◎不問",IF(Y111&lt;800,IF(Y114&lt;1100,"◆未達","●適合"),"基準なし")),IF(Y114&lt;1100,"◆未達","●適合")),"■未答")</f>
        <v>■未答</v>
      </c>
    </row>
    <row r="115" spans="2:33" ht="19.5" customHeight="1">
      <c r="B115" s="287"/>
      <c r="C115" s="288"/>
      <c r="D115" s="277"/>
      <c r="E115" s="276"/>
      <c r="F115" s="252"/>
      <c r="G115" s="253"/>
      <c r="H115" s="254"/>
      <c r="I115" s="187"/>
      <c r="J115" s="101"/>
      <c r="K115" s="101"/>
      <c r="L115" s="101"/>
      <c r="M115" s="101"/>
      <c r="N115" s="101"/>
      <c r="O115" s="101"/>
      <c r="P115" s="101"/>
      <c r="Q115" s="102"/>
      <c r="R115" s="88"/>
      <c r="S115" s="88"/>
      <c r="T115" s="88"/>
      <c r="U115" s="88"/>
      <c r="V115" s="88"/>
      <c r="W115" s="88"/>
      <c r="X115" s="88"/>
      <c r="Y115" s="88"/>
      <c r="Z115" s="88"/>
      <c r="AA115" s="88"/>
      <c r="AB115" s="90"/>
      <c r="AC115" s="423"/>
      <c r="AD115" s="189"/>
      <c r="AE115" s="189"/>
      <c r="AF115" s="189"/>
      <c r="AG115" s="189"/>
    </row>
    <row r="116" spans="2:61" s="142" customFormat="1" ht="24" customHeight="1">
      <c r="B116" s="287" t="s">
        <v>302</v>
      </c>
      <c r="C116" s="288"/>
      <c r="D116" s="277"/>
      <c r="E116" s="267" t="s">
        <v>303</v>
      </c>
      <c r="F116" s="269" t="s">
        <v>304</v>
      </c>
      <c r="G116" s="270"/>
      <c r="H116" s="271"/>
      <c r="I116" s="37"/>
      <c r="J116" s="37"/>
      <c r="K116" s="37"/>
      <c r="L116" s="37"/>
      <c r="M116" s="37"/>
      <c r="N116" s="37"/>
      <c r="O116" s="37"/>
      <c r="P116" s="37"/>
      <c r="Q116" s="39"/>
      <c r="R116" s="157"/>
      <c r="S116" s="97"/>
      <c r="T116" s="97"/>
      <c r="U116" s="97"/>
      <c r="V116" s="97"/>
      <c r="W116" s="97"/>
      <c r="X116" s="97"/>
      <c r="Y116" s="97"/>
      <c r="Z116" s="97"/>
      <c r="AA116" s="97"/>
      <c r="AB116" s="99"/>
      <c r="AC116" s="423"/>
      <c r="AE116" s="142" t="str">
        <f>+I97</f>
        <v>□</v>
      </c>
      <c r="AH116" s="45" t="str">
        <f>IF(AE116&amp;AE117&amp;AE118="■□□","◎無し",IF(AE116&amp;AE117&amp;AE118="□■□","●適合",IF(AE116&amp;AE117&amp;AE118="□□■","◆未達",IF(AE116&amp;AE117&amp;AE118="□□□","■未答","▼矛盾"))))</f>
        <v>■未答</v>
      </c>
      <c r="AI116" s="61"/>
      <c r="AJ116" s="2"/>
      <c r="AK116" s="2"/>
      <c r="AL116" s="37" t="s">
        <v>111</v>
      </c>
      <c r="AM116" s="46" t="s">
        <v>112</v>
      </c>
      <c r="AN116" s="46" t="s">
        <v>113</v>
      </c>
      <c r="AO116" s="46" t="s">
        <v>114</v>
      </c>
      <c r="AP116" s="46" t="s">
        <v>115</v>
      </c>
      <c r="AQ116" s="46" t="s">
        <v>91</v>
      </c>
      <c r="BB116" s="143"/>
      <c r="BC116" s="143"/>
      <c r="BD116" s="143"/>
      <c r="BE116" s="143"/>
      <c r="BF116" s="143"/>
      <c r="BG116" s="143"/>
      <c r="BH116" s="143"/>
      <c r="BI116" s="143"/>
    </row>
    <row r="117" spans="2:43" ht="24" customHeight="1">
      <c r="B117" s="287"/>
      <c r="C117" s="288"/>
      <c r="D117" s="277"/>
      <c r="E117" s="268"/>
      <c r="F117" s="249"/>
      <c r="G117" s="250"/>
      <c r="H117" s="251"/>
      <c r="I117" s="94"/>
      <c r="J117" s="95"/>
      <c r="K117" s="95"/>
      <c r="L117" s="95"/>
      <c r="M117" s="95"/>
      <c r="N117" s="95"/>
      <c r="O117" s="95"/>
      <c r="P117" s="95"/>
      <c r="Q117" s="96"/>
      <c r="R117" s="157"/>
      <c r="S117" s="97"/>
      <c r="T117" s="97"/>
      <c r="U117" s="97"/>
      <c r="V117" s="97"/>
      <c r="W117" s="97"/>
      <c r="X117" s="97"/>
      <c r="Y117" s="97"/>
      <c r="Z117" s="97"/>
      <c r="AA117" s="97"/>
      <c r="AB117" s="177" t="s">
        <v>110</v>
      </c>
      <c r="AC117" s="423"/>
      <c r="AE117" s="142" t="str">
        <f>+I118</f>
        <v>□</v>
      </c>
      <c r="AL117" s="37"/>
      <c r="AM117" s="43" t="s">
        <v>65</v>
      </c>
      <c r="AN117" s="43" t="s">
        <v>66</v>
      </c>
      <c r="AO117" s="43" t="s">
        <v>67</v>
      </c>
      <c r="AP117" s="45" t="s">
        <v>92</v>
      </c>
      <c r="AQ117" s="45" t="s">
        <v>68</v>
      </c>
    </row>
    <row r="118" spans="2:36" ht="24" customHeight="1">
      <c r="B118" s="287"/>
      <c r="C118" s="288"/>
      <c r="D118" s="277"/>
      <c r="E118" s="268"/>
      <c r="F118" s="252"/>
      <c r="G118" s="253"/>
      <c r="H118" s="254"/>
      <c r="I118" s="63" t="s">
        <v>106</v>
      </c>
      <c r="J118" s="37" t="s">
        <v>188</v>
      </c>
      <c r="K118" s="37"/>
      <c r="L118" s="37"/>
      <c r="M118" s="37"/>
      <c r="N118" s="37"/>
      <c r="O118" s="37"/>
      <c r="P118" s="37"/>
      <c r="Q118" s="39"/>
      <c r="R118" s="259" t="s">
        <v>280</v>
      </c>
      <c r="S118" s="260"/>
      <c r="T118" s="260"/>
      <c r="U118" s="260"/>
      <c r="V118" s="260"/>
      <c r="W118" s="260"/>
      <c r="X118" s="260"/>
      <c r="Y118" s="245"/>
      <c r="Z118" s="245"/>
      <c r="AA118" s="97" t="s">
        <v>281</v>
      </c>
      <c r="AB118" s="99"/>
      <c r="AC118" s="423"/>
      <c r="AE118" s="142" t="str">
        <f>+I119</f>
        <v>□</v>
      </c>
      <c r="AH118" s="113" t="s">
        <v>305</v>
      </c>
      <c r="AJ118" s="45" t="str">
        <f>IF(Y118&gt;0,IF(Y118&lt;650,"②擁800",IF(Y118&gt;800,"基準なし","①床踏800")),"■未答")</f>
        <v>■未答</v>
      </c>
    </row>
    <row r="119" spans="2:36" ht="24" customHeight="1">
      <c r="B119" s="287"/>
      <c r="C119" s="288"/>
      <c r="D119" s="277"/>
      <c r="E119" s="268"/>
      <c r="F119" s="269" t="s">
        <v>42</v>
      </c>
      <c r="G119" s="270"/>
      <c r="H119" s="271"/>
      <c r="I119" s="63" t="s">
        <v>160</v>
      </c>
      <c r="J119" s="37" t="s">
        <v>284</v>
      </c>
      <c r="K119" s="37"/>
      <c r="L119" s="37"/>
      <c r="M119" s="37"/>
      <c r="N119" s="37"/>
      <c r="O119" s="37"/>
      <c r="P119" s="37"/>
      <c r="Q119" s="39"/>
      <c r="R119" s="259" t="s">
        <v>285</v>
      </c>
      <c r="S119" s="260"/>
      <c r="T119" s="260"/>
      <c r="U119" s="260"/>
      <c r="V119" s="260"/>
      <c r="W119" s="260"/>
      <c r="X119" s="260"/>
      <c r="Y119" s="245"/>
      <c r="Z119" s="245"/>
      <c r="AA119" s="97" t="s">
        <v>173</v>
      </c>
      <c r="AB119" s="99"/>
      <c r="AC119" s="423"/>
      <c r="AH119" s="113" t="s">
        <v>306</v>
      </c>
      <c r="AJ119" s="45" t="str">
        <f>IF(Y119&gt;0,IF(Y119&lt;800,"◆未達","●適合"),"■未答")</f>
        <v>■未答</v>
      </c>
    </row>
    <row r="120" spans="2:36" ht="24" customHeight="1">
      <c r="B120" s="287"/>
      <c r="C120" s="288"/>
      <c r="D120" s="277"/>
      <c r="E120" s="276"/>
      <c r="F120" s="252"/>
      <c r="G120" s="253"/>
      <c r="H120" s="254"/>
      <c r="I120" s="85"/>
      <c r="J120" s="85"/>
      <c r="K120" s="85"/>
      <c r="L120" s="85"/>
      <c r="M120" s="85"/>
      <c r="N120" s="85"/>
      <c r="O120" s="85"/>
      <c r="P120" s="85"/>
      <c r="Q120" s="86"/>
      <c r="R120" s="157" t="s">
        <v>287</v>
      </c>
      <c r="S120" s="97"/>
      <c r="T120" s="97"/>
      <c r="U120" s="97"/>
      <c r="V120" s="97"/>
      <c r="W120" s="97"/>
      <c r="X120" s="97"/>
      <c r="Y120" s="245"/>
      <c r="Z120" s="245"/>
      <c r="AA120" s="97" t="s">
        <v>257</v>
      </c>
      <c r="AB120" s="90"/>
      <c r="AC120" s="423"/>
      <c r="AH120" s="113" t="s">
        <v>288</v>
      </c>
      <c r="AJ120" s="45" t="str">
        <f>IF(Y120&gt;0,IF(Y120&lt;800,"◆未達","●適合"),"■未答")</f>
        <v>■未答</v>
      </c>
    </row>
    <row r="121" spans="2:43" ht="24" customHeight="1">
      <c r="B121" s="287"/>
      <c r="C121" s="288"/>
      <c r="D121" s="302" t="s">
        <v>43</v>
      </c>
      <c r="E121" s="303"/>
      <c r="F121" s="303"/>
      <c r="G121" s="303"/>
      <c r="H121" s="304"/>
      <c r="I121" s="57" t="s">
        <v>307</v>
      </c>
      <c r="J121" s="58" t="s">
        <v>109</v>
      </c>
      <c r="K121" s="58"/>
      <c r="L121" s="58"/>
      <c r="M121" s="58"/>
      <c r="N121" s="58"/>
      <c r="O121" s="58"/>
      <c r="P121" s="58"/>
      <c r="Q121" s="59"/>
      <c r="R121" s="79"/>
      <c r="S121" s="79"/>
      <c r="T121" s="79"/>
      <c r="U121" s="79"/>
      <c r="V121" s="79"/>
      <c r="W121" s="79"/>
      <c r="X121" s="79"/>
      <c r="Y121" s="79"/>
      <c r="Z121" s="79"/>
      <c r="AA121" s="79"/>
      <c r="AB121" s="79"/>
      <c r="AC121" s="336"/>
      <c r="AE121" s="1" t="str">
        <f aca="true" t="shared" si="1" ref="AE121:AE127">+I121</f>
        <v>□</v>
      </c>
      <c r="AH121" s="45" t="str">
        <f>IF(AE121&amp;AE122&amp;AE123="■□□","◎無し",IF(AE121&amp;AE122&amp;AE123="□■□","●適合",IF(AE121&amp;AE122&amp;AE123="□□■","◆未達",IF(AE121&amp;AE122&amp;AE123="□□□","■未答","▼矛盾"))))</f>
        <v>■未答</v>
      </c>
      <c r="AI121" s="61"/>
      <c r="AJ121" s="2">
        <f>IF(W122&gt;110,"&gt;110","")</f>
      </c>
      <c r="AL121" s="37" t="s">
        <v>111</v>
      </c>
      <c r="AM121" s="46" t="s">
        <v>112</v>
      </c>
      <c r="AN121" s="46" t="s">
        <v>113</v>
      </c>
      <c r="AO121" s="46" t="s">
        <v>114</v>
      </c>
      <c r="AP121" s="46" t="s">
        <v>115</v>
      </c>
      <c r="AQ121" s="46" t="s">
        <v>91</v>
      </c>
    </row>
    <row r="122" spans="2:43" ht="29.25" customHeight="1">
      <c r="B122" s="287"/>
      <c r="C122" s="288"/>
      <c r="D122" s="305"/>
      <c r="E122" s="306"/>
      <c r="F122" s="306"/>
      <c r="G122" s="306"/>
      <c r="H122" s="307"/>
      <c r="I122" s="63" t="s">
        <v>116</v>
      </c>
      <c r="J122" s="37" t="s">
        <v>188</v>
      </c>
      <c r="K122" s="37"/>
      <c r="L122" s="37"/>
      <c r="M122" s="37"/>
      <c r="N122" s="37"/>
      <c r="O122" s="37"/>
      <c r="P122" s="37"/>
      <c r="Q122" s="39"/>
      <c r="R122" s="243" t="s">
        <v>308</v>
      </c>
      <c r="S122" s="244"/>
      <c r="T122" s="244"/>
      <c r="U122" s="244"/>
      <c r="V122" s="244"/>
      <c r="W122" s="244"/>
      <c r="X122" s="244"/>
      <c r="Y122" s="245"/>
      <c r="Z122" s="245"/>
      <c r="AA122" s="49" t="s">
        <v>175</v>
      </c>
      <c r="AB122" s="49"/>
      <c r="AC122" s="337"/>
      <c r="AE122" s="1" t="str">
        <f t="shared" si="1"/>
        <v>□</v>
      </c>
      <c r="AH122" s="113" t="s">
        <v>309</v>
      </c>
      <c r="AJ122" s="45" t="str">
        <f>IF(Y122&gt;0,IF(Y122&gt;110,"◆未達","●適合"),"■未答")</f>
        <v>■未答</v>
      </c>
      <c r="AL122" s="37"/>
      <c r="AM122" s="43" t="s">
        <v>65</v>
      </c>
      <c r="AN122" s="43" t="s">
        <v>66</v>
      </c>
      <c r="AO122" s="43" t="s">
        <v>67</v>
      </c>
      <c r="AP122" s="45" t="s">
        <v>92</v>
      </c>
      <c r="AQ122" s="45" t="s">
        <v>68</v>
      </c>
    </row>
    <row r="123" spans="2:31" ht="24" customHeight="1" thickBot="1">
      <c r="B123" s="274"/>
      <c r="C123" s="275"/>
      <c r="D123" s="431"/>
      <c r="E123" s="257"/>
      <c r="F123" s="257"/>
      <c r="G123" s="257"/>
      <c r="H123" s="258"/>
      <c r="I123" s="190" t="s">
        <v>106</v>
      </c>
      <c r="J123" s="148" t="s">
        <v>284</v>
      </c>
      <c r="K123" s="148"/>
      <c r="L123" s="148"/>
      <c r="M123" s="148"/>
      <c r="N123" s="148"/>
      <c r="O123" s="148"/>
      <c r="P123" s="148"/>
      <c r="Q123" s="149"/>
      <c r="R123" s="151"/>
      <c r="S123" s="151"/>
      <c r="T123" s="151"/>
      <c r="U123" s="151"/>
      <c r="V123" s="151"/>
      <c r="W123" s="151"/>
      <c r="X123" s="151"/>
      <c r="Y123" s="151"/>
      <c r="Z123" s="151"/>
      <c r="AA123" s="151"/>
      <c r="AB123" s="151"/>
      <c r="AC123" s="351"/>
      <c r="AE123" s="1" t="str">
        <f t="shared" si="1"/>
        <v>□</v>
      </c>
    </row>
    <row r="124" spans="2:43" ht="15.75" customHeight="1">
      <c r="B124" s="476" t="s">
        <v>310</v>
      </c>
      <c r="C124" s="477"/>
      <c r="D124" s="457" t="s">
        <v>311</v>
      </c>
      <c r="E124" s="458"/>
      <c r="F124" s="458"/>
      <c r="G124" s="458"/>
      <c r="H124" s="459"/>
      <c r="I124" s="152" t="s">
        <v>144</v>
      </c>
      <c r="J124" s="366" t="s">
        <v>312</v>
      </c>
      <c r="K124" s="366"/>
      <c r="L124" s="366"/>
      <c r="M124" s="366"/>
      <c r="N124" s="366"/>
      <c r="O124" s="366"/>
      <c r="P124" s="366"/>
      <c r="Q124" s="367"/>
      <c r="R124" s="32"/>
      <c r="S124" s="33"/>
      <c r="T124" s="33"/>
      <c r="U124" s="33"/>
      <c r="V124" s="33"/>
      <c r="W124" s="33"/>
      <c r="X124" s="33"/>
      <c r="Y124" s="33"/>
      <c r="Z124" s="33"/>
      <c r="AA124" s="33"/>
      <c r="AB124" s="33"/>
      <c r="AC124" s="352"/>
      <c r="AE124" s="1" t="str">
        <f t="shared" si="1"/>
        <v>□</v>
      </c>
      <c r="AH124" s="45" t="str">
        <f>IF(AE124&amp;AE125&amp;AE126="■□□","◎無し",IF(AE124&amp;AE125&amp;AE126="□■□","●適合",IF(AE124&amp;AE125&amp;AE126="□□■","◆未達",IF(AE124&amp;AE125&amp;AE126="□□□","■未答","▼矛盾"))))</f>
        <v>■未答</v>
      </c>
      <c r="AI124" s="61"/>
      <c r="AL124" s="37" t="s">
        <v>111</v>
      </c>
      <c r="AM124" s="46" t="s">
        <v>112</v>
      </c>
      <c r="AN124" s="46" t="s">
        <v>113</v>
      </c>
      <c r="AO124" s="46" t="s">
        <v>114</v>
      </c>
      <c r="AP124" s="46" t="s">
        <v>115</v>
      </c>
      <c r="AQ124" s="46" t="s">
        <v>91</v>
      </c>
    </row>
    <row r="125" spans="2:43" ht="15.75" customHeight="1">
      <c r="B125" s="478"/>
      <c r="C125" s="479"/>
      <c r="D125" s="460"/>
      <c r="E125" s="461"/>
      <c r="F125" s="461"/>
      <c r="G125" s="461"/>
      <c r="H125" s="462"/>
      <c r="I125" s="63" t="s">
        <v>116</v>
      </c>
      <c r="J125" s="313" t="s">
        <v>313</v>
      </c>
      <c r="K125" s="313"/>
      <c r="L125" s="313"/>
      <c r="M125" s="313"/>
      <c r="N125" s="313"/>
      <c r="O125" s="313"/>
      <c r="P125" s="313"/>
      <c r="Q125" s="314"/>
      <c r="R125" s="56"/>
      <c r="S125" s="49"/>
      <c r="T125" s="49"/>
      <c r="U125" s="49"/>
      <c r="V125" s="49"/>
      <c r="W125" s="49"/>
      <c r="X125" s="49"/>
      <c r="Y125" s="49"/>
      <c r="Z125" s="49"/>
      <c r="AA125" s="49"/>
      <c r="AB125" s="49"/>
      <c r="AC125" s="337"/>
      <c r="AE125" s="1" t="str">
        <f t="shared" si="1"/>
        <v>□</v>
      </c>
      <c r="AL125" s="37"/>
      <c r="AM125" s="43" t="s">
        <v>65</v>
      </c>
      <c r="AN125" s="43" t="s">
        <v>66</v>
      </c>
      <c r="AO125" s="43" t="s">
        <v>67</v>
      </c>
      <c r="AP125" s="45" t="s">
        <v>92</v>
      </c>
      <c r="AQ125" s="45" t="s">
        <v>68</v>
      </c>
    </row>
    <row r="126" spans="2:31" ht="15.75" customHeight="1" thickBot="1">
      <c r="B126" s="484"/>
      <c r="C126" s="485"/>
      <c r="D126" s="463"/>
      <c r="E126" s="464"/>
      <c r="F126" s="464"/>
      <c r="G126" s="464"/>
      <c r="H126" s="465"/>
      <c r="I126" s="190" t="s">
        <v>106</v>
      </c>
      <c r="J126" s="482" t="s">
        <v>314</v>
      </c>
      <c r="K126" s="482"/>
      <c r="L126" s="482"/>
      <c r="M126" s="482"/>
      <c r="N126" s="482"/>
      <c r="O126" s="482"/>
      <c r="P126" s="482"/>
      <c r="Q126" s="483"/>
      <c r="R126" s="150"/>
      <c r="S126" s="151"/>
      <c r="T126" s="151"/>
      <c r="U126" s="151"/>
      <c r="V126" s="151"/>
      <c r="W126" s="151"/>
      <c r="X126" s="151"/>
      <c r="Y126" s="151"/>
      <c r="Z126" s="151"/>
      <c r="AA126" s="151"/>
      <c r="AB126" s="151"/>
      <c r="AC126" s="351"/>
      <c r="AE126" s="1" t="str">
        <f t="shared" si="1"/>
        <v>□</v>
      </c>
    </row>
    <row r="127" spans="2:42" ht="21.75" customHeight="1">
      <c r="B127" s="476" t="s">
        <v>315</v>
      </c>
      <c r="C127" s="477"/>
      <c r="D127" s="457" t="s">
        <v>316</v>
      </c>
      <c r="E127" s="458"/>
      <c r="F127" s="458"/>
      <c r="G127" s="458"/>
      <c r="H127" s="459"/>
      <c r="I127" s="162" t="s">
        <v>144</v>
      </c>
      <c r="J127" s="366" t="s">
        <v>317</v>
      </c>
      <c r="K127" s="366"/>
      <c r="L127" s="162" t="s">
        <v>141</v>
      </c>
      <c r="M127" s="366" t="s">
        <v>318</v>
      </c>
      <c r="N127" s="366"/>
      <c r="O127" s="366"/>
      <c r="P127" s="30"/>
      <c r="Q127" s="31"/>
      <c r="R127" s="192" t="s">
        <v>123</v>
      </c>
      <c r="S127" s="412" t="s">
        <v>319</v>
      </c>
      <c r="T127" s="412"/>
      <c r="U127" s="412"/>
      <c r="V127" s="412"/>
      <c r="W127" s="412"/>
      <c r="X127" s="412"/>
      <c r="Y127" s="412"/>
      <c r="Z127" s="412"/>
      <c r="AA127" s="412"/>
      <c r="AB127" s="413"/>
      <c r="AC127" s="352"/>
      <c r="AE127" s="1" t="str">
        <f t="shared" si="1"/>
        <v>□</v>
      </c>
      <c r="AH127" s="43" t="str">
        <f>IF(AE127&amp;AE128="■□","●適合",IF(AE127&amp;AE128="□■","◆未達",IF(AE127&amp;AE128="□□","■未答","▼矛盾")))</f>
        <v>■未答</v>
      </c>
      <c r="AI127" s="44"/>
      <c r="AL127" s="37" t="s">
        <v>87</v>
      </c>
      <c r="AM127" s="46" t="s">
        <v>88</v>
      </c>
      <c r="AN127" s="46" t="s">
        <v>89</v>
      </c>
      <c r="AO127" s="46" t="s">
        <v>90</v>
      </c>
      <c r="AP127" s="46" t="s">
        <v>91</v>
      </c>
    </row>
    <row r="128" spans="2:42" ht="21.75" customHeight="1">
      <c r="B128" s="478"/>
      <c r="C128" s="479"/>
      <c r="D128" s="460"/>
      <c r="E128" s="461"/>
      <c r="F128" s="461"/>
      <c r="G128" s="461"/>
      <c r="H128" s="462"/>
      <c r="I128" s="100"/>
      <c r="J128" s="101"/>
      <c r="K128" s="101"/>
      <c r="L128" s="101"/>
      <c r="M128" s="101"/>
      <c r="N128" s="101"/>
      <c r="O128" s="101"/>
      <c r="P128" s="101"/>
      <c r="Q128" s="86"/>
      <c r="R128" s="183"/>
      <c r="S128" s="70"/>
      <c r="T128" s="70"/>
      <c r="U128" s="70"/>
      <c r="V128" s="70"/>
      <c r="W128" s="70"/>
      <c r="X128" s="70"/>
      <c r="Y128" s="70"/>
      <c r="Z128" s="70"/>
      <c r="AA128" s="70"/>
      <c r="AB128" s="193"/>
      <c r="AC128" s="338"/>
      <c r="AE128" s="1" t="str">
        <f>+L127</f>
        <v>□</v>
      </c>
      <c r="AM128" s="43" t="s">
        <v>66</v>
      </c>
      <c r="AN128" s="43" t="s">
        <v>67</v>
      </c>
      <c r="AO128" s="45" t="s">
        <v>92</v>
      </c>
      <c r="AP128" s="45" t="s">
        <v>68</v>
      </c>
    </row>
    <row r="129" spans="2:42" ht="16.5" customHeight="1">
      <c r="B129" s="478"/>
      <c r="C129" s="479"/>
      <c r="D129" s="191"/>
      <c r="E129" s="466" t="s">
        <v>320</v>
      </c>
      <c r="F129" s="467"/>
      <c r="G129" s="467"/>
      <c r="H129" s="468"/>
      <c r="I129" s="57" t="s">
        <v>94</v>
      </c>
      <c r="J129" s="58" t="s">
        <v>193</v>
      </c>
      <c r="K129" s="58"/>
      <c r="L129" s="58"/>
      <c r="M129" s="58"/>
      <c r="N129" s="58"/>
      <c r="O129" s="58"/>
      <c r="P129" s="58"/>
      <c r="Q129" s="59"/>
      <c r="R129" s="144"/>
      <c r="S129" s="79"/>
      <c r="T129" s="79"/>
      <c r="U129" s="79"/>
      <c r="V129" s="79"/>
      <c r="W129" s="79"/>
      <c r="X129" s="79"/>
      <c r="Y129" s="79"/>
      <c r="Z129" s="79"/>
      <c r="AA129" s="79"/>
      <c r="AB129" s="80" t="s">
        <v>321</v>
      </c>
      <c r="AC129" s="336"/>
      <c r="AE129" s="1" t="str">
        <f>+I129</f>
        <v>□</v>
      </c>
      <c r="AH129" s="43" t="str">
        <f>IF(AE129&amp;AE130="■□","●適合",IF(AE129&amp;AE130="□■","◆未達",IF(AE129&amp;AE130="□□","■未答","▼矛盾")))</f>
        <v>■未答</v>
      </c>
      <c r="AI129" s="44"/>
      <c r="AL129" s="37" t="s">
        <v>87</v>
      </c>
      <c r="AM129" s="46" t="s">
        <v>88</v>
      </c>
      <c r="AN129" s="46" t="s">
        <v>89</v>
      </c>
      <c r="AO129" s="46" t="s">
        <v>90</v>
      </c>
      <c r="AP129" s="46" t="s">
        <v>91</v>
      </c>
    </row>
    <row r="130" spans="2:42" ht="16.5" customHeight="1">
      <c r="B130" s="480"/>
      <c r="C130" s="455"/>
      <c r="D130" s="191"/>
      <c r="E130" s="460"/>
      <c r="F130" s="461"/>
      <c r="G130" s="461"/>
      <c r="H130" s="462"/>
      <c r="I130" s="63" t="s">
        <v>116</v>
      </c>
      <c r="J130" s="37" t="s">
        <v>196</v>
      </c>
      <c r="K130" s="37"/>
      <c r="L130" s="37"/>
      <c r="M130" s="37"/>
      <c r="N130" s="37"/>
      <c r="O130" s="37"/>
      <c r="P130" s="37"/>
      <c r="Q130" s="39"/>
      <c r="R130" s="243" t="s">
        <v>322</v>
      </c>
      <c r="S130" s="244"/>
      <c r="T130" s="244"/>
      <c r="U130" s="244"/>
      <c r="V130" s="244"/>
      <c r="W130" s="244"/>
      <c r="X130" s="245"/>
      <c r="Y130" s="245"/>
      <c r="Z130" s="245"/>
      <c r="AA130" s="49" t="s">
        <v>323</v>
      </c>
      <c r="AB130" s="49"/>
      <c r="AC130" s="337"/>
      <c r="AE130" s="1" t="str">
        <f>+I130</f>
        <v>□</v>
      </c>
      <c r="AH130" s="113" t="s">
        <v>324</v>
      </c>
      <c r="AJ130" s="45" t="str">
        <f>IF(X130&gt;0,IF(X130&lt;1300,"◆未達","●適合"),"■未答")</f>
        <v>■未答</v>
      </c>
      <c r="AM130" s="43" t="s">
        <v>66</v>
      </c>
      <c r="AN130" s="43" t="s">
        <v>67</v>
      </c>
      <c r="AO130" s="45" t="s">
        <v>92</v>
      </c>
      <c r="AP130" s="45" t="s">
        <v>68</v>
      </c>
    </row>
    <row r="131" spans="2:29" ht="16.5" customHeight="1">
      <c r="B131" s="480"/>
      <c r="C131" s="455"/>
      <c r="D131" s="191"/>
      <c r="E131" s="469"/>
      <c r="F131" s="470"/>
      <c r="G131" s="470"/>
      <c r="H131" s="471"/>
      <c r="I131" s="100"/>
      <c r="J131" s="101"/>
      <c r="K131" s="101"/>
      <c r="L131" s="101"/>
      <c r="M131" s="101"/>
      <c r="N131" s="101"/>
      <c r="O131" s="101"/>
      <c r="P131" s="101"/>
      <c r="Q131" s="102"/>
      <c r="R131" s="183"/>
      <c r="S131" s="70"/>
      <c r="T131" s="70"/>
      <c r="U131" s="70"/>
      <c r="V131" s="70"/>
      <c r="W131" s="70"/>
      <c r="X131" s="70"/>
      <c r="Y131" s="70"/>
      <c r="Z131" s="70"/>
      <c r="AA131" s="70"/>
      <c r="AB131" s="70"/>
      <c r="AC131" s="338"/>
    </row>
    <row r="132" spans="2:42" ht="19.5" customHeight="1">
      <c r="B132" s="480"/>
      <c r="C132" s="455"/>
      <c r="D132" s="191"/>
      <c r="E132" s="466" t="s">
        <v>325</v>
      </c>
      <c r="F132" s="467"/>
      <c r="G132" s="467"/>
      <c r="H132" s="468"/>
      <c r="I132" s="57" t="s">
        <v>106</v>
      </c>
      <c r="J132" s="58" t="s">
        <v>193</v>
      </c>
      <c r="K132" s="58"/>
      <c r="L132" s="58"/>
      <c r="M132" s="58"/>
      <c r="N132" s="58"/>
      <c r="O132" s="58"/>
      <c r="P132" s="58"/>
      <c r="Q132" s="59"/>
      <c r="R132" s="362" t="s">
        <v>326</v>
      </c>
      <c r="S132" s="363"/>
      <c r="T132" s="363"/>
      <c r="U132" s="363"/>
      <c r="V132" s="363"/>
      <c r="W132" s="363"/>
      <c r="X132" s="414"/>
      <c r="Y132" s="414"/>
      <c r="Z132" s="414"/>
      <c r="AA132" s="79" t="s">
        <v>327</v>
      </c>
      <c r="AB132" s="79"/>
      <c r="AC132" s="336"/>
      <c r="AE132" s="1" t="str">
        <f>+I132</f>
        <v>□</v>
      </c>
      <c r="AH132" s="43" t="str">
        <f>IF(AE132&amp;AE133="■□","●適合",IF(AE132&amp;AE133="□■","◆未達",IF(AE132&amp;AE133="□□","■未答","▼矛盾")))</f>
        <v>■未答</v>
      </c>
      <c r="AI132" s="44"/>
      <c r="AL132" s="37" t="s">
        <v>87</v>
      </c>
      <c r="AM132" s="46" t="s">
        <v>88</v>
      </c>
      <c r="AN132" s="46" t="s">
        <v>89</v>
      </c>
      <c r="AO132" s="46" t="s">
        <v>90</v>
      </c>
      <c r="AP132" s="46" t="s">
        <v>91</v>
      </c>
    </row>
    <row r="133" spans="2:42" ht="19.5" customHeight="1">
      <c r="B133" s="480"/>
      <c r="C133" s="455"/>
      <c r="D133" s="191"/>
      <c r="E133" s="460"/>
      <c r="F133" s="461"/>
      <c r="G133" s="461"/>
      <c r="H133" s="462"/>
      <c r="I133" s="63" t="s">
        <v>116</v>
      </c>
      <c r="J133" s="37" t="s">
        <v>196</v>
      </c>
      <c r="K133" s="37"/>
      <c r="L133" s="37"/>
      <c r="M133" s="37"/>
      <c r="N133" s="37"/>
      <c r="O133" s="37"/>
      <c r="P133" s="37"/>
      <c r="Q133" s="39"/>
      <c r="R133" s="56"/>
      <c r="S133" s="49"/>
      <c r="T133" s="49"/>
      <c r="U133" s="49"/>
      <c r="V133" s="49"/>
      <c r="W133" s="49"/>
      <c r="X133" s="49"/>
      <c r="Y133" s="49"/>
      <c r="Z133" s="49"/>
      <c r="AA133" s="49"/>
      <c r="AB133" s="49"/>
      <c r="AC133" s="337"/>
      <c r="AE133" s="1" t="str">
        <f>+I133</f>
        <v>□</v>
      </c>
      <c r="AH133" s="113" t="s">
        <v>328</v>
      </c>
      <c r="AJ133" s="45" t="str">
        <f>IF(X132&gt;0,IF(X132&lt;500,"◆未達","●適合"),"■未答")</f>
        <v>■未答</v>
      </c>
      <c r="AM133" s="43" t="s">
        <v>66</v>
      </c>
      <c r="AN133" s="43" t="s">
        <v>67</v>
      </c>
      <c r="AO133" s="45" t="s">
        <v>92</v>
      </c>
      <c r="AP133" s="45" t="s">
        <v>68</v>
      </c>
    </row>
    <row r="134" spans="2:29" ht="19.5" customHeight="1">
      <c r="B134" s="480"/>
      <c r="C134" s="455"/>
      <c r="D134" s="191"/>
      <c r="E134" s="469"/>
      <c r="F134" s="470"/>
      <c r="G134" s="470"/>
      <c r="H134" s="471"/>
      <c r="I134" s="100"/>
      <c r="J134" s="85"/>
      <c r="K134" s="85"/>
      <c r="L134" s="85"/>
      <c r="M134" s="85"/>
      <c r="N134" s="85"/>
      <c r="O134" s="85"/>
      <c r="P134" s="85"/>
      <c r="Q134" s="86"/>
      <c r="R134" s="183"/>
      <c r="S134" s="70"/>
      <c r="T134" s="70"/>
      <c r="U134" s="70"/>
      <c r="V134" s="70"/>
      <c r="W134" s="70"/>
      <c r="X134" s="70"/>
      <c r="Y134" s="70"/>
      <c r="Z134" s="70"/>
      <c r="AA134" s="70"/>
      <c r="AB134" s="70"/>
      <c r="AC134" s="338"/>
    </row>
    <row r="135" spans="2:42" ht="16.5" customHeight="1">
      <c r="B135" s="480"/>
      <c r="C135" s="455"/>
      <c r="D135" s="466" t="s">
        <v>329</v>
      </c>
      <c r="E135" s="467"/>
      <c r="F135" s="467"/>
      <c r="G135" s="467"/>
      <c r="H135" s="468"/>
      <c r="I135" s="57" t="s">
        <v>330</v>
      </c>
      <c r="J135" s="58" t="s">
        <v>193</v>
      </c>
      <c r="K135" s="58"/>
      <c r="L135" s="58"/>
      <c r="M135" s="58"/>
      <c r="N135" s="58"/>
      <c r="O135" s="58"/>
      <c r="P135" s="58"/>
      <c r="Q135" s="59"/>
      <c r="R135" s="362" t="s">
        <v>331</v>
      </c>
      <c r="S135" s="363"/>
      <c r="T135" s="363"/>
      <c r="U135" s="363"/>
      <c r="V135" s="363"/>
      <c r="W135" s="363"/>
      <c r="X135" s="414"/>
      <c r="Y135" s="414"/>
      <c r="Z135" s="414"/>
      <c r="AA135" s="79" t="s">
        <v>332</v>
      </c>
      <c r="AB135" s="79"/>
      <c r="AC135" s="336"/>
      <c r="AE135" s="1" t="str">
        <f>+I135</f>
        <v>□</v>
      </c>
      <c r="AH135" s="43" t="str">
        <f>IF(AE135&amp;AE136="■□","●適合",IF(AE135&amp;AE136="□■","◆未達",IF(AE135&amp;AE136="□□","■未答","▼矛盾")))</f>
        <v>■未答</v>
      </c>
      <c r="AI135" s="44"/>
      <c r="AL135" s="37" t="s">
        <v>87</v>
      </c>
      <c r="AM135" s="46" t="s">
        <v>88</v>
      </c>
      <c r="AN135" s="46" t="s">
        <v>89</v>
      </c>
      <c r="AO135" s="46" t="s">
        <v>90</v>
      </c>
      <c r="AP135" s="46" t="s">
        <v>91</v>
      </c>
    </row>
    <row r="136" spans="2:42" ht="16.5" customHeight="1" thickBot="1">
      <c r="B136" s="481"/>
      <c r="C136" s="456"/>
      <c r="D136" s="463"/>
      <c r="E136" s="464"/>
      <c r="F136" s="464"/>
      <c r="G136" s="464"/>
      <c r="H136" s="465"/>
      <c r="I136" s="190" t="s">
        <v>116</v>
      </c>
      <c r="J136" s="37" t="s">
        <v>196</v>
      </c>
      <c r="K136" s="148"/>
      <c r="L136" s="148"/>
      <c r="M136" s="148"/>
      <c r="N136" s="148"/>
      <c r="O136" s="148"/>
      <c r="P136" s="148"/>
      <c r="Q136" s="149"/>
      <c r="R136" s="150"/>
      <c r="S136" s="151"/>
      <c r="T136" s="151"/>
      <c r="U136" s="151"/>
      <c r="V136" s="151"/>
      <c r="W136" s="151"/>
      <c r="X136" s="151"/>
      <c r="Y136" s="151"/>
      <c r="Z136" s="151"/>
      <c r="AA136" s="151"/>
      <c r="AB136" s="151"/>
      <c r="AC136" s="351"/>
      <c r="AE136" s="1" t="str">
        <f>+I136</f>
        <v>□</v>
      </c>
      <c r="AH136" s="113" t="s">
        <v>328</v>
      </c>
      <c r="AJ136" s="45" t="str">
        <f>IF(X135&gt;0,IF(X135&lt;9,"◆未達","●適合"),"■未答")</f>
        <v>■未答</v>
      </c>
      <c r="AM136" s="43" t="s">
        <v>66</v>
      </c>
      <c r="AN136" s="43" t="s">
        <v>67</v>
      </c>
      <c r="AO136" s="45" t="s">
        <v>92</v>
      </c>
      <c r="AP136" s="45" t="s">
        <v>68</v>
      </c>
    </row>
    <row r="137" spans="2:29" ht="24" customHeight="1" thickBot="1">
      <c r="B137" s="474" t="s">
        <v>333</v>
      </c>
      <c r="C137" s="475"/>
      <c r="D137" s="475"/>
      <c r="E137" s="475"/>
      <c r="F137" s="475"/>
      <c r="G137" s="475"/>
      <c r="H137" s="475"/>
      <c r="I137" s="194"/>
      <c r="J137" s="194"/>
      <c r="K137" s="194"/>
      <c r="L137" s="194"/>
      <c r="M137" s="194"/>
      <c r="N137" s="194"/>
      <c r="O137" s="194"/>
      <c r="P137" s="194"/>
      <c r="Q137" s="194"/>
      <c r="R137" s="195"/>
      <c r="S137" s="195"/>
      <c r="T137" s="195"/>
      <c r="U137" s="195"/>
      <c r="V137" s="195"/>
      <c r="W137" s="195"/>
      <c r="X137" s="195"/>
      <c r="Y137" s="195"/>
      <c r="Z137" s="195"/>
      <c r="AA137" s="195"/>
      <c r="AB137" s="195"/>
      <c r="AC137" s="196"/>
    </row>
    <row r="138" spans="2:43" ht="24" customHeight="1">
      <c r="B138" s="320" t="s">
        <v>334</v>
      </c>
      <c r="C138" s="321"/>
      <c r="D138" s="321" t="s">
        <v>44</v>
      </c>
      <c r="E138" s="321"/>
      <c r="F138" s="321"/>
      <c r="G138" s="321"/>
      <c r="H138" s="294"/>
      <c r="I138" s="57" t="s">
        <v>70</v>
      </c>
      <c r="J138" s="30" t="s">
        <v>335</v>
      </c>
      <c r="K138" s="163"/>
      <c r="L138" s="163"/>
      <c r="M138" s="163"/>
      <c r="N138" s="163"/>
      <c r="O138" s="163"/>
      <c r="P138" s="163"/>
      <c r="Q138" s="164"/>
      <c r="R138" s="165"/>
      <c r="S138" s="166"/>
      <c r="T138" s="166"/>
      <c r="U138" s="166"/>
      <c r="V138" s="166"/>
      <c r="W138" s="166"/>
      <c r="X138" s="166"/>
      <c r="Y138" s="166"/>
      <c r="Z138" s="166"/>
      <c r="AA138" s="166"/>
      <c r="AB138" s="166"/>
      <c r="AC138" s="167"/>
      <c r="AE138" s="42" t="str">
        <f>+I138</f>
        <v>□</v>
      </c>
      <c r="AH138" s="45" t="str">
        <f>IF(AE138&amp;AE139&amp;AE140="■□□","◎無し",IF(AE138&amp;AE139&amp;AE140="□■□","●適合",IF(AE138&amp;AE139&amp;AE140="□□■","◆未達",IF(AE138&amp;AE139&amp;AE140="□□□","■未答","▼矛盾"))))</f>
        <v>■未答</v>
      </c>
      <c r="AI138" s="61"/>
      <c r="AL138" s="37" t="s">
        <v>111</v>
      </c>
      <c r="AM138" s="46" t="s">
        <v>112</v>
      </c>
      <c r="AN138" s="46" t="s">
        <v>113</v>
      </c>
      <c r="AO138" s="46" t="s">
        <v>114</v>
      </c>
      <c r="AP138" s="46" t="s">
        <v>115</v>
      </c>
      <c r="AQ138" s="46" t="s">
        <v>91</v>
      </c>
    </row>
    <row r="139" spans="2:43" ht="24" customHeight="1">
      <c r="B139" s="322"/>
      <c r="C139" s="306"/>
      <c r="D139" s="309"/>
      <c r="E139" s="309"/>
      <c r="F139" s="309"/>
      <c r="G139" s="309"/>
      <c r="H139" s="310"/>
      <c r="I139" s="168" t="s">
        <v>102</v>
      </c>
      <c r="J139" s="300" t="s">
        <v>317</v>
      </c>
      <c r="K139" s="300"/>
      <c r="L139" s="170" t="s">
        <v>141</v>
      </c>
      <c r="M139" s="300" t="s">
        <v>318</v>
      </c>
      <c r="N139" s="300"/>
      <c r="O139" s="300"/>
      <c r="P139" s="67"/>
      <c r="Q139" s="68"/>
      <c r="R139" s="87"/>
      <c r="S139" s="88"/>
      <c r="T139" s="88"/>
      <c r="U139" s="88"/>
      <c r="V139" s="88"/>
      <c r="W139" s="88"/>
      <c r="X139" s="88"/>
      <c r="Y139" s="88"/>
      <c r="Z139" s="88"/>
      <c r="AA139" s="88"/>
      <c r="AB139" s="88"/>
      <c r="AC139" s="141"/>
      <c r="AE139" s="1" t="str">
        <f>+I139</f>
        <v>□</v>
      </c>
      <c r="AL139" s="37"/>
      <c r="AM139" s="43" t="s">
        <v>65</v>
      </c>
      <c r="AN139" s="43" t="s">
        <v>66</v>
      </c>
      <c r="AO139" s="43" t="s">
        <v>67</v>
      </c>
      <c r="AP139" s="45" t="s">
        <v>92</v>
      </c>
      <c r="AQ139" s="45" t="s">
        <v>68</v>
      </c>
    </row>
    <row r="140" spans="2:31" ht="16.5" customHeight="1">
      <c r="B140" s="322"/>
      <c r="C140" s="306"/>
      <c r="D140" s="302" t="s">
        <v>45</v>
      </c>
      <c r="E140" s="303"/>
      <c r="F140" s="303"/>
      <c r="G140" s="303"/>
      <c r="H140" s="304"/>
      <c r="I140" s="197"/>
      <c r="J140" s="198"/>
      <c r="K140" s="198"/>
      <c r="L140" s="197"/>
      <c r="M140" s="198"/>
      <c r="N140" s="199" t="s">
        <v>106</v>
      </c>
      <c r="O140" s="311" t="s">
        <v>336</v>
      </c>
      <c r="P140" s="311"/>
      <c r="Q140" s="312"/>
      <c r="R140" s="91"/>
      <c r="S140" s="92"/>
      <c r="T140" s="92"/>
      <c r="U140" s="92"/>
      <c r="V140" s="92"/>
      <c r="W140" s="92"/>
      <c r="X140" s="92"/>
      <c r="Y140" s="92"/>
      <c r="Z140" s="92"/>
      <c r="AA140" s="92"/>
      <c r="AB140" s="92"/>
      <c r="AC140" s="372"/>
      <c r="AE140" s="1" t="str">
        <f>+L139</f>
        <v>□</v>
      </c>
    </row>
    <row r="141" spans="2:43" ht="16.5" customHeight="1">
      <c r="B141" s="322"/>
      <c r="C141" s="306"/>
      <c r="D141" s="305"/>
      <c r="E141" s="306"/>
      <c r="F141" s="306"/>
      <c r="G141" s="306"/>
      <c r="H141" s="307"/>
      <c r="I141" s="168" t="s">
        <v>70</v>
      </c>
      <c r="J141" s="313" t="s">
        <v>337</v>
      </c>
      <c r="K141" s="313"/>
      <c r="L141" s="313"/>
      <c r="M141" s="313"/>
      <c r="N141" s="313"/>
      <c r="O141" s="313"/>
      <c r="P141" s="313"/>
      <c r="Q141" s="314"/>
      <c r="R141" s="157"/>
      <c r="S141" s="97"/>
      <c r="T141" s="97"/>
      <c r="U141" s="97"/>
      <c r="V141" s="97"/>
      <c r="W141" s="97"/>
      <c r="X141" s="97"/>
      <c r="Y141" s="97"/>
      <c r="Z141" s="97"/>
      <c r="AA141" s="97"/>
      <c r="AB141" s="97"/>
      <c r="AC141" s="373"/>
      <c r="AE141" s="42" t="str">
        <f>+N140</f>
        <v>□</v>
      </c>
      <c r="AH141" s="45" t="str">
        <f>IF(AE141&amp;AE142&amp;AE143="■□□","◎無し",IF(AE141&amp;AE142&amp;AE143="□■□","●適合",IF(AE141&amp;AE142&amp;AE143="□□■","◆未達",IF(AE141&amp;AE142&amp;AE143="□□□","■未答","▼矛盾"))))</f>
        <v>■未答</v>
      </c>
      <c r="AI141" s="61"/>
      <c r="AL141" s="37" t="s">
        <v>111</v>
      </c>
      <c r="AM141" s="46" t="s">
        <v>112</v>
      </c>
      <c r="AN141" s="46" t="s">
        <v>113</v>
      </c>
      <c r="AO141" s="46" t="s">
        <v>114</v>
      </c>
      <c r="AP141" s="46" t="s">
        <v>115</v>
      </c>
      <c r="AQ141" s="46" t="s">
        <v>91</v>
      </c>
    </row>
    <row r="142" spans="2:43" ht="16.5" customHeight="1">
      <c r="B142" s="322"/>
      <c r="C142" s="306"/>
      <c r="D142" s="308"/>
      <c r="E142" s="309"/>
      <c r="F142" s="309"/>
      <c r="G142" s="309"/>
      <c r="H142" s="310"/>
      <c r="I142" s="170" t="s">
        <v>102</v>
      </c>
      <c r="J142" s="300" t="s">
        <v>338</v>
      </c>
      <c r="K142" s="300"/>
      <c r="L142" s="300"/>
      <c r="M142" s="300"/>
      <c r="N142" s="300"/>
      <c r="O142" s="300"/>
      <c r="P142" s="300"/>
      <c r="Q142" s="301"/>
      <c r="R142" s="87"/>
      <c r="S142" s="88"/>
      <c r="T142" s="88"/>
      <c r="U142" s="88"/>
      <c r="V142" s="88"/>
      <c r="W142" s="88"/>
      <c r="X142" s="88"/>
      <c r="Y142" s="88"/>
      <c r="Z142" s="88"/>
      <c r="AA142" s="88"/>
      <c r="AB142" s="88"/>
      <c r="AC142" s="371"/>
      <c r="AE142" s="1" t="str">
        <f>+I141</f>
        <v>□</v>
      </c>
      <c r="AL142" s="37"/>
      <c r="AM142" s="43" t="s">
        <v>65</v>
      </c>
      <c r="AN142" s="43" t="s">
        <v>66</v>
      </c>
      <c r="AO142" s="43" t="s">
        <v>67</v>
      </c>
      <c r="AP142" s="45" t="s">
        <v>92</v>
      </c>
      <c r="AQ142" s="45" t="s">
        <v>68</v>
      </c>
    </row>
    <row r="143" spans="2:31" ht="16.5" customHeight="1">
      <c r="B143" s="322"/>
      <c r="C143" s="306"/>
      <c r="D143" s="302" t="s">
        <v>46</v>
      </c>
      <c r="E143" s="303"/>
      <c r="F143" s="303"/>
      <c r="G143" s="303"/>
      <c r="H143" s="304"/>
      <c r="I143" s="197"/>
      <c r="J143" s="198"/>
      <c r="K143" s="198"/>
      <c r="L143" s="197"/>
      <c r="M143" s="198"/>
      <c r="N143" s="199" t="s">
        <v>106</v>
      </c>
      <c r="O143" s="311" t="s">
        <v>336</v>
      </c>
      <c r="P143" s="311"/>
      <c r="Q143" s="312"/>
      <c r="R143" s="200" t="s">
        <v>106</v>
      </c>
      <c r="S143" s="363" t="s">
        <v>339</v>
      </c>
      <c r="T143" s="363"/>
      <c r="U143" s="363"/>
      <c r="V143" s="363"/>
      <c r="W143" s="363"/>
      <c r="X143" s="363"/>
      <c r="Y143" s="363"/>
      <c r="Z143" s="363"/>
      <c r="AA143" s="363"/>
      <c r="AB143" s="375"/>
      <c r="AC143" s="372"/>
      <c r="AE143" s="1" t="str">
        <f>+I142</f>
        <v>□</v>
      </c>
    </row>
    <row r="144" spans="2:43" ht="16.5" customHeight="1">
      <c r="B144" s="322"/>
      <c r="C144" s="306"/>
      <c r="D144" s="305"/>
      <c r="E144" s="306"/>
      <c r="F144" s="306"/>
      <c r="G144" s="306"/>
      <c r="H144" s="307"/>
      <c r="I144" s="168" t="s">
        <v>340</v>
      </c>
      <c r="J144" s="313" t="s">
        <v>341</v>
      </c>
      <c r="K144" s="313"/>
      <c r="L144" s="313"/>
      <c r="M144" s="313"/>
      <c r="N144" s="313"/>
      <c r="O144" s="313"/>
      <c r="P144" s="313"/>
      <c r="Q144" s="314"/>
      <c r="R144" s="40" t="s">
        <v>342</v>
      </c>
      <c r="S144" s="244" t="s">
        <v>343</v>
      </c>
      <c r="T144" s="244"/>
      <c r="U144" s="244"/>
      <c r="V144" s="244"/>
      <c r="W144" s="244"/>
      <c r="X144" s="244"/>
      <c r="Y144" s="244"/>
      <c r="Z144" s="244"/>
      <c r="AA144" s="244"/>
      <c r="AB144" s="374"/>
      <c r="AC144" s="373"/>
      <c r="AE144" s="42" t="str">
        <f>+N143</f>
        <v>□</v>
      </c>
      <c r="AH144" s="45" t="str">
        <f>IF(AE144&amp;AE145&amp;AE146="■□□","◎無し",IF(AE144&amp;AE145&amp;AE146="□■□","●適合",IF(AE144&amp;AE145&amp;AE146="□□■","◆未達",IF(AE144&amp;AE145&amp;AE146="□□□","■未答","▼矛盾"))))</f>
        <v>■未答</v>
      </c>
      <c r="AI144" s="61"/>
      <c r="AL144" s="37" t="s">
        <v>111</v>
      </c>
      <c r="AM144" s="46" t="s">
        <v>112</v>
      </c>
      <c r="AN144" s="46" t="s">
        <v>113</v>
      </c>
      <c r="AO144" s="46" t="s">
        <v>114</v>
      </c>
      <c r="AP144" s="46" t="s">
        <v>115</v>
      </c>
      <c r="AQ144" s="46" t="s">
        <v>91</v>
      </c>
    </row>
    <row r="145" spans="2:43" ht="16.5" customHeight="1">
      <c r="B145" s="322"/>
      <c r="C145" s="306"/>
      <c r="D145" s="305"/>
      <c r="E145" s="306"/>
      <c r="F145" s="306"/>
      <c r="G145" s="306"/>
      <c r="H145" s="307"/>
      <c r="I145" s="170" t="s">
        <v>102</v>
      </c>
      <c r="J145" s="300" t="s">
        <v>344</v>
      </c>
      <c r="K145" s="300"/>
      <c r="L145" s="300"/>
      <c r="M145" s="300"/>
      <c r="N145" s="300"/>
      <c r="O145" s="300"/>
      <c r="P145" s="300"/>
      <c r="Q145" s="301"/>
      <c r="R145" s="87"/>
      <c r="S145" s="88"/>
      <c r="T145" s="88"/>
      <c r="U145" s="88"/>
      <c r="V145" s="88"/>
      <c r="W145" s="88"/>
      <c r="X145" s="88"/>
      <c r="Y145" s="88"/>
      <c r="Z145" s="88"/>
      <c r="AA145" s="88"/>
      <c r="AB145" s="90"/>
      <c r="AC145" s="373"/>
      <c r="AE145" s="1" t="str">
        <f>+I144</f>
        <v>□</v>
      </c>
      <c r="AL145" s="37"/>
      <c r="AM145" s="43" t="s">
        <v>65</v>
      </c>
      <c r="AN145" s="43" t="s">
        <v>66</v>
      </c>
      <c r="AO145" s="43" t="s">
        <v>67</v>
      </c>
      <c r="AP145" s="45" t="s">
        <v>92</v>
      </c>
      <c r="AQ145" s="45" t="s">
        <v>68</v>
      </c>
    </row>
    <row r="146" spans="2:31" ht="21.75" customHeight="1">
      <c r="B146" s="322"/>
      <c r="C146" s="306"/>
      <c r="D146" s="71"/>
      <c r="E146" s="302" t="s">
        <v>47</v>
      </c>
      <c r="F146" s="303"/>
      <c r="G146" s="303"/>
      <c r="H146" s="304"/>
      <c r="I146" s="106"/>
      <c r="J146" s="106"/>
      <c r="K146" s="106"/>
      <c r="L146" s="106"/>
      <c r="M146" s="106"/>
      <c r="N146" s="197"/>
      <c r="O146" s="198"/>
      <c r="P146" s="198"/>
      <c r="Q146" s="201"/>
      <c r="R146" s="91"/>
      <c r="S146" s="92"/>
      <c r="T146" s="202"/>
      <c r="U146" s="92"/>
      <c r="V146" s="92"/>
      <c r="W146" s="92"/>
      <c r="X146" s="203"/>
      <c r="Y146" s="203"/>
      <c r="Z146" s="203"/>
      <c r="AA146" s="92"/>
      <c r="AB146" s="80" t="s">
        <v>110</v>
      </c>
      <c r="AC146" s="373"/>
      <c r="AE146" s="1" t="str">
        <f>+I145</f>
        <v>□</v>
      </c>
    </row>
    <row r="147" spans="2:43" ht="16.5" customHeight="1">
      <c r="B147" s="322"/>
      <c r="C147" s="306"/>
      <c r="D147" s="71"/>
      <c r="E147" s="305"/>
      <c r="F147" s="306"/>
      <c r="G147" s="306"/>
      <c r="H147" s="307"/>
      <c r="I147" s="95"/>
      <c r="J147" s="95"/>
      <c r="K147" s="95"/>
      <c r="L147" s="95"/>
      <c r="M147" s="95"/>
      <c r="N147" s="168" t="s">
        <v>94</v>
      </c>
      <c r="O147" s="313" t="s">
        <v>336</v>
      </c>
      <c r="P147" s="313"/>
      <c r="Q147" s="314"/>
      <c r="R147" s="157"/>
      <c r="S147" s="97"/>
      <c r="T147" s="343" t="s">
        <v>345</v>
      </c>
      <c r="U147" s="343"/>
      <c r="V147" s="343"/>
      <c r="W147" s="343"/>
      <c r="X147" s="245"/>
      <c r="Y147" s="245"/>
      <c r="Z147" s="245"/>
      <c r="AA147" s="97" t="s">
        <v>346</v>
      </c>
      <c r="AB147" s="99"/>
      <c r="AC147" s="373"/>
      <c r="AE147" s="42" t="str">
        <f>+N147</f>
        <v>□</v>
      </c>
      <c r="AH147" s="45" t="str">
        <f>IF(AE147&amp;AE148&amp;AE149="■□□","◎無し",IF(AE147&amp;AE148&amp;AE149="□■□","●適合",IF(AE147&amp;AE148&amp;AE149="□□■","◆未達",IF(AE147&amp;AE148&amp;AE149="□□□","■未答","▼矛盾"))))</f>
        <v>■未答</v>
      </c>
      <c r="AI147" s="61"/>
      <c r="AL147" s="37" t="s">
        <v>111</v>
      </c>
      <c r="AM147" s="46" t="s">
        <v>112</v>
      </c>
      <c r="AN147" s="46" t="s">
        <v>113</v>
      </c>
      <c r="AO147" s="46" t="s">
        <v>114</v>
      </c>
      <c r="AP147" s="46" t="s">
        <v>115</v>
      </c>
      <c r="AQ147" s="46" t="s">
        <v>91</v>
      </c>
    </row>
    <row r="148" spans="2:43" ht="16.5" customHeight="1">
      <c r="B148" s="322"/>
      <c r="C148" s="306"/>
      <c r="D148" s="71"/>
      <c r="E148" s="305"/>
      <c r="F148" s="306"/>
      <c r="G148" s="306"/>
      <c r="H148" s="307"/>
      <c r="I148" s="63" t="s">
        <v>116</v>
      </c>
      <c r="J148" s="313" t="s">
        <v>193</v>
      </c>
      <c r="K148" s="313"/>
      <c r="L148" s="313"/>
      <c r="M148" s="313"/>
      <c r="N148" s="313"/>
      <c r="O148" s="313"/>
      <c r="P148" s="313"/>
      <c r="Q148" s="314"/>
      <c r="R148" s="40" t="s">
        <v>347</v>
      </c>
      <c r="S148" s="244" t="s">
        <v>348</v>
      </c>
      <c r="T148" s="244"/>
      <c r="U148" s="244"/>
      <c r="V148" s="244"/>
      <c r="W148" s="244"/>
      <c r="X148" s="244"/>
      <c r="Y148" s="244"/>
      <c r="Z148" s="244"/>
      <c r="AA148" s="244"/>
      <c r="AB148" s="374"/>
      <c r="AC148" s="373"/>
      <c r="AE148" s="1" t="str">
        <f>+I148</f>
        <v>□</v>
      </c>
      <c r="AH148" s="113" t="s">
        <v>204</v>
      </c>
      <c r="AJ148" s="204" t="str">
        <f>IF(X147&gt;0,IF(X147&gt;80,12,8),"(未答)")</f>
        <v>(未答)</v>
      </c>
      <c r="AL148" s="37"/>
      <c r="AM148" s="43" t="s">
        <v>65</v>
      </c>
      <c r="AN148" s="43" t="s">
        <v>66</v>
      </c>
      <c r="AO148" s="43" t="s">
        <v>67</v>
      </c>
      <c r="AP148" s="45" t="s">
        <v>92</v>
      </c>
      <c r="AQ148" s="45" t="s">
        <v>68</v>
      </c>
    </row>
    <row r="149" spans="2:36" ht="16.5" customHeight="1">
      <c r="B149" s="322"/>
      <c r="C149" s="306"/>
      <c r="D149" s="71"/>
      <c r="E149" s="305"/>
      <c r="F149" s="306"/>
      <c r="G149" s="306"/>
      <c r="H149" s="307"/>
      <c r="I149" s="63" t="s">
        <v>106</v>
      </c>
      <c r="J149" s="313" t="s">
        <v>196</v>
      </c>
      <c r="K149" s="313"/>
      <c r="L149" s="313"/>
      <c r="M149" s="313"/>
      <c r="N149" s="313"/>
      <c r="O149" s="313"/>
      <c r="P149" s="313"/>
      <c r="Q149" s="314"/>
      <c r="R149" s="40" t="s">
        <v>267</v>
      </c>
      <c r="S149" s="244" t="s">
        <v>349</v>
      </c>
      <c r="T149" s="244"/>
      <c r="U149" s="244"/>
      <c r="V149" s="244"/>
      <c r="W149" s="244"/>
      <c r="X149" s="244"/>
      <c r="Y149" s="244"/>
      <c r="Z149" s="244"/>
      <c r="AA149" s="244"/>
      <c r="AB149" s="374"/>
      <c r="AC149" s="373"/>
      <c r="AE149" s="1" t="str">
        <f>+I149</f>
        <v>□</v>
      </c>
      <c r="AH149" s="113" t="s">
        <v>350</v>
      </c>
      <c r="AJ149" s="45" t="str">
        <f>IF(Z150&gt;0,IF(Z150&lt;AJ148,"◆未達","●適合"),"■未答")</f>
        <v>■未答</v>
      </c>
    </row>
    <row r="150" spans="2:29" ht="16.5" customHeight="1">
      <c r="B150" s="322"/>
      <c r="C150" s="306"/>
      <c r="D150" s="71"/>
      <c r="E150" s="308"/>
      <c r="F150" s="309"/>
      <c r="G150" s="309"/>
      <c r="H150" s="310"/>
      <c r="I150" s="101"/>
      <c r="J150" s="101"/>
      <c r="K150" s="101"/>
      <c r="L150" s="101"/>
      <c r="M150" s="101"/>
      <c r="N150" s="101"/>
      <c r="O150" s="101"/>
      <c r="P150" s="101"/>
      <c r="Q150" s="102"/>
      <c r="R150" s="87"/>
      <c r="S150" s="88"/>
      <c r="T150" s="88" t="s">
        <v>351</v>
      </c>
      <c r="U150" s="88"/>
      <c r="V150" s="88"/>
      <c r="W150" s="88"/>
      <c r="X150" s="89"/>
      <c r="Y150" s="88" t="s">
        <v>352</v>
      </c>
      <c r="Z150" s="361"/>
      <c r="AA150" s="361"/>
      <c r="AB150" s="90"/>
      <c r="AC150" s="373"/>
    </row>
    <row r="151" spans="2:43" ht="21.75" customHeight="1">
      <c r="B151" s="322"/>
      <c r="C151" s="306"/>
      <c r="D151" s="35"/>
      <c r="E151" s="302" t="s">
        <v>353</v>
      </c>
      <c r="F151" s="303"/>
      <c r="G151" s="303"/>
      <c r="H151" s="304"/>
      <c r="I151" s="197"/>
      <c r="J151" s="198"/>
      <c r="K151" s="198"/>
      <c r="L151" s="197"/>
      <c r="M151" s="198"/>
      <c r="N151" s="199" t="s">
        <v>354</v>
      </c>
      <c r="O151" s="311" t="s">
        <v>336</v>
      </c>
      <c r="P151" s="311"/>
      <c r="Q151" s="312"/>
      <c r="R151" s="91"/>
      <c r="S151" s="92"/>
      <c r="T151" s="92"/>
      <c r="U151" s="92"/>
      <c r="V151" s="92"/>
      <c r="W151" s="92"/>
      <c r="X151" s="92"/>
      <c r="Y151" s="92"/>
      <c r="Z151" s="92"/>
      <c r="AA151" s="79"/>
      <c r="AB151" s="80" t="s">
        <v>110</v>
      </c>
      <c r="AC151" s="373"/>
      <c r="AE151" s="42" t="str">
        <f>+I152</f>
        <v>□</v>
      </c>
      <c r="AH151" s="45" t="str">
        <f>IF(AE151&amp;AE152&amp;AE153="■□□","◎無し",IF(AE151&amp;AE152&amp;AE153="□■□","●適合",IF(AE151&amp;AE152&amp;AE153="□□■","◆未達",IF(AE151&amp;AE152&amp;AE153="□□□","■未答","▼矛盾"))))</f>
        <v>■未答</v>
      </c>
      <c r="AI151" s="61"/>
      <c r="AL151" s="37" t="s">
        <v>111</v>
      </c>
      <c r="AM151" s="46" t="s">
        <v>112</v>
      </c>
      <c r="AN151" s="46" t="s">
        <v>113</v>
      </c>
      <c r="AO151" s="46" t="s">
        <v>114</v>
      </c>
      <c r="AP151" s="46" t="s">
        <v>115</v>
      </c>
      <c r="AQ151" s="46" t="s">
        <v>91</v>
      </c>
    </row>
    <row r="152" spans="2:43" ht="21.75" customHeight="1">
      <c r="B152" s="322"/>
      <c r="C152" s="306"/>
      <c r="D152" s="35"/>
      <c r="E152" s="305"/>
      <c r="F152" s="309"/>
      <c r="G152" s="309"/>
      <c r="H152" s="310"/>
      <c r="I152" s="170" t="s">
        <v>102</v>
      </c>
      <c r="J152" s="300" t="s">
        <v>317</v>
      </c>
      <c r="K152" s="300"/>
      <c r="L152" s="170" t="s">
        <v>141</v>
      </c>
      <c r="M152" s="300" t="s">
        <v>318</v>
      </c>
      <c r="N152" s="300"/>
      <c r="O152" s="300"/>
      <c r="P152" s="101"/>
      <c r="Q152" s="102"/>
      <c r="R152" s="157"/>
      <c r="S152" s="97"/>
      <c r="T152" s="97"/>
      <c r="U152" s="97"/>
      <c r="V152" s="381"/>
      <c r="W152" s="381"/>
      <c r="X152" s="97"/>
      <c r="Y152" s="97"/>
      <c r="Z152" s="49"/>
      <c r="AA152" s="49"/>
      <c r="AB152" s="81"/>
      <c r="AC152" s="373"/>
      <c r="AE152" s="1" t="str">
        <f>+I154</f>
        <v>□</v>
      </c>
      <c r="AL152" s="37"/>
      <c r="AM152" s="43" t="s">
        <v>65</v>
      </c>
      <c r="AN152" s="43" t="s">
        <v>66</v>
      </c>
      <c r="AO152" s="43" t="s">
        <v>67</v>
      </c>
      <c r="AP152" s="45" t="s">
        <v>92</v>
      </c>
      <c r="AQ152" s="45" t="s">
        <v>68</v>
      </c>
    </row>
    <row r="153" spans="2:31" ht="19.5" customHeight="1">
      <c r="B153" s="322"/>
      <c r="C153" s="306"/>
      <c r="D153" s="35"/>
      <c r="E153" s="282" t="s">
        <v>355</v>
      </c>
      <c r="F153" s="303" t="s">
        <v>48</v>
      </c>
      <c r="G153" s="303"/>
      <c r="H153" s="304"/>
      <c r="I153" s="105"/>
      <c r="J153" s="198"/>
      <c r="K153" s="198"/>
      <c r="L153" s="198"/>
      <c r="M153" s="198"/>
      <c r="N153" s="199" t="s">
        <v>106</v>
      </c>
      <c r="O153" s="311" t="s">
        <v>336</v>
      </c>
      <c r="P153" s="311"/>
      <c r="Q153" s="311"/>
      <c r="R153" s="243" t="s">
        <v>210</v>
      </c>
      <c r="S153" s="244"/>
      <c r="T153" s="244"/>
      <c r="U153" s="244"/>
      <c r="V153" s="245"/>
      <c r="W153" s="245"/>
      <c r="X153" s="49" t="s">
        <v>175</v>
      </c>
      <c r="Y153" s="49"/>
      <c r="Z153" s="49"/>
      <c r="AA153" s="49"/>
      <c r="AB153" s="81"/>
      <c r="AC153" s="373"/>
      <c r="AE153" s="1" t="str">
        <f>+I155</f>
        <v>□</v>
      </c>
    </row>
    <row r="154" spans="2:36" ht="19.5" customHeight="1">
      <c r="B154" s="322"/>
      <c r="C154" s="306"/>
      <c r="D154" s="35"/>
      <c r="E154" s="283"/>
      <c r="F154" s="306"/>
      <c r="G154" s="306"/>
      <c r="H154" s="307"/>
      <c r="I154" s="63" t="s">
        <v>106</v>
      </c>
      <c r="J154" s="313" t="s">
        <v>356</v>
      </c>
      <c r="K154" s="313"/>
      <c r="L154" s="313"/>
      <c r="M154" s="313"/>
      <c r="N154" s="313"/>
      <c r="O154" s="313"/>
      <c r="P154" s="313"/>
      <c r="Q154" s="314"/>
      <c r="R154" s="243" t="s">
        <v>214</v>
      </c>
      <c r="S154" s="244"/>
      <c r="T154" s="244"/>
      <c r="U154" s="244"/>
      <c r="V154" s="245"/>
      <c r="W154" s="245"/>
      <c r="X154" s="49" t="s">
        <v>173</v>
      </c>
      <c r="Y154" s="97"/>
      <c r="Z154" s="97"/>
      <c r="AA154" s="49"/>
      <c r="AB154" s="81"/>
      <c r="AC154" s="373"/>
      <c r="AH154" s="160" t="s">
        <v>215</v>
      </c>
      <c r="AJ154" s="45" t="str">
        <f>IF(V154&gt;0,IF(V154&lt;195,"◆195未満","●適合"),"■未答")</f>
        <v>■未答</v>
      </c>
    </row>
    <row r="155" spans="2:36" ht="19.5" customHeight="1">
      <c r="B155" s="322"/>
      <c r="C155" s="306"/>
      <c r="D155" s="35"/>
      <c r="E155" s="283"/>
      <c r="F155" s="309"/>
      <c r="G155" s="309"/>
      <c r="H155" s="310"/>
      <c r="I155" s="63" t="s">
        <v>160</v>
      </c>
      <c r="J155" s="313" t="s">
        <v>357</v>
      </c>
      <c r="K155" s="313"/>
      <c r="L155" s="313"/>
      <c r="M155" s="313"/>
      <c r="N155" s="313"/>
      <c r="O155" s="313"/>
      <c r="P155" s="313"/>
      <c r="Q155" s="314"/>
      <c r="R155" s="56"/>
      <c r="S155" s="340" t="s">
        <v>217</v>
      </c>
      <c r="T155" s="340"/>
      <c r="U155" s="340"/>
      <c r="V155" s="340"/>
      <c r="W155" s="340"/>
      <c r="X155" s="340"/>
      <c r="Y155" s="339">
        <f>+V153*2+V154</f>
        <v>0</v>
      </c>
      <c r="Z155" s="339"/>
      <c r="AA155" s="49" t="s">
        <v>218</v>
      </c>
      <c r="AB155" s="81"/>
      <c r="AC155" s="373"/>
      <c r="AH155" s="160" t="s">
        <v>219</v>
      </c>
      <c r="AJ155" s="45" t="str">
        <f>IF(Y155&gt;0,IF((V153*2+V154)&lt;550,IF((V153*2+V154)&gt;750,"◆未達","●適合"),"◆未達"),"■未答")</f>
        <v>■未答</v>
      </c>
    </row>
    <row r="156" spans="2:36" ht="19.5" customHeight="1">
      <c r="B156" s="322"/>
      <c r="C156" s="306"/>
      <c r="D156" s="35"/>
      <c r="E156" s="283"/>
      <c r="F156" s="325" t="s">
        <v>358</v>
      </c>
      <c r="G156" s="325"/>
      <c r="H156" s="326"/>
      <c r="I156" s="37"/>
      <c r="J156" s="37"/>
      <c r="K156" s="37"/>
      <c r="L156" s="37"/>
      <c r="M156" s="37"/>
      <c r="N156" s="37"/>
      <c r="O156" s="37"/>
      <c r="P156" s="37"/>
      <c r="Q156" s="39"/>
      <c r="R156" s="379" t="s">
        <v>220</v>
      </c>
      <c r="S156" s="380"/>
      <c r="T156" s="380"/>
      <c r="U156" s="380"/>
      <c r="V156" s="361"/>
      <c r="W156" s="361"/>
      <c r="X156" s="70" t="s">
        <v>147</v>
      </c>
      <c r="Y156" s="88"/>
      <c r="Z156" s="88"/>
      <c r="AA156" s="70"/>
      <c r="AB156" s="205"/>
      <c r="AC156" s="373"/>
      <c r="AH156" s="113" t="s">
        <v>221</v>
      </c>
      <c r="AJ156" s="45" t="str">
        <f>IF(V156&gt;0,IF(V156&gt;30,"◆30超過","●適合"),"■未答")</f>
        <v>■未答</v>
      </c>
    </row>
    <row r="157" spans="2:29" ht="21.75" customHeight="1">
      <c r="B157" s="322"/>
      <c r="C157" s="306"/>
      <c r="D157" s="35"/>
      <c r="E157" s="283"/>
      <c r="F157" s="303" t="s">
        <v>359</v>
      </c>
      <c r="G157" s="303"/>
      <c r="H157" s="304"/>
      <c r="I157" s="172"/>
      <c r="J157" s="106"/>
      <c r="K157" s="106"/>
      <c r="L157" s="106"/>
      <c r="M157" s="106"/>
      <c r="N157" s="106"/>
      <c r="O157" s="106"/>
      <c r="P157" s="106"/>
      <c r="Q157" s="106"/>
      <c r="R157" s="243" t="s">
        <v>360</v>
      </c>
      <c r="S157" s="244"/>
      <c r="T157" s="244"/>
      <c r="U157" s="244"/>
      <c r="V157" s="168" t="s">
        <v>156</v>
      </c>
      <c r="W157" s="49" t="s">
        <v>361</v>
      </c>
      <c r="X157" s="49"/>
      <c r="Y157" s="168" t="s">
        <v>156</v>
      </c>
      <c r="Z157" s="49" t="s">
        <v>362</v>
      </c>
      <c r="AA157" s="49"/>
      <c r="AB157" s="81"/>
      <c r="AC157" s="373"/>
    </row>
    <row r="158" spans="2:43" ht="21.75" customHeight="1">
      <c r="B158" s="322"/>
      <c r="C158" s="306"/>
      <c r="D158" s="35"/>
      <c r="E158" s="283"/>
      <c r="F158" s="309"/>
      <c r="G158" s="309"/>
      <c r="H158" s="310"/>
      <c r="I158" s="174"/>
      <c r="J158" s="95"/>
      <c r="K158" s="95"/>
      <c r="L158" s="95"/>
      <c r="M158" s="95"/>
      <c r="N158" s="168" t="s">
        <v>156</v>
      </c>
      <c r="O158" s="313" t="s">
        <v>336</v>
      </c>
      <c r="P158" s="313"/>
      <c r="Q158" s="313"/>
      <c r="R158" s="259" t="s">
        <v>363</v>
      </c>
      <c r="S158" s="260"/>
      <c r="T158" s="260"/>
      <c r="U158" s="260"/>
      <c r="V158" s="168" t="s">
        <v>364</v>
      </c>
      <c r="W158" s="97" t="s">
        <v>365</v>
      </c>
      <c r="X158" s="97"/>
      <c r="Y158" s="168" t="s">
        <v>364</v>
      </c>
      <c r="Z158" s="97" t="s">
        <v>366</v>
      </c>
      <c r="AA158" s="97"/>
      <c r="AB158" s="99"/>
      <c r="AC158" s="373"/>
      <c r="AE158" s="42" t="str">
        <f>+N158</f>
        <v>□</v>
      </c>
      <c r="AH158" s="45" t="str">
        <f>IF(AE158&amp;AE159&amp;AE160="■□□","◎無し",IF(AE158&amp;AE159&amp;AE160="□■□","●適合",IF(AE158&amp;AE159&amp;AE160="□□■","◆未達",IF(AE158&amp;AE159&amp;AE160="□□□","■未答","▼矛盾"))))</f>
        <v>■未答</v>
      </c>
      <c r="AI158" s="61"/>
      <c r="AL158" s="37" t="s">
        <v>111</v>
      </c>
      <c r="AM158" s="46" t="s">
        <v>112</v>
      </c>
      <c r="AN158" s="46" t="s">
        <v>113</v>
      </c>
      <c r="AO158" s="46" t="s">
        <v>114</v>
      </c>
      <c r="AP158" s="46" t="s">
        <v>115</v>
      </c>
      <c r="AQ158" s="46" t="s">
        <v>91</v>
      </c>
    </row>
    <row r="159" spans="2:43" ht="19.5" customHeight="1">
      <c r="B159" s="322"/>
      <c r="C159" s="306"/>
      <c r="D159" s="35"/>
      <c r="E159" s="283"/>
      <c r="F159" s="303" t="s">
        <v>49</v>
      </c>
      <c r="G159" s="303"/>
      <c r="H159" s="304"/>
      <c r="I159" s="206" t="s">
        <v>116</v>
      </c>
      <c r="J159" s="313" t="s">
        <v>367</v>
      </c>
      <c r="K159" s="313"/>
      <c r="L159" s="313"/>
      <c r="M159" s="313"/>
      <c r="N159" s="313"/>
      <c r="O159" s="313"/>
      <c r="P159" s="313"/>
      <c r="Q159" s="314"/>
      <c r="R159" s="259" t="s">
        <v>253</v>
      </c>
      <c r="S159" s="260"/>
      <c r="T159" s="260"/>
      <c r="U159" s="260"/>
      <c r="V159" s="168" t="s">
        <v>160</v>
      </c>
      <c r="W159" s="342" t="s">
        <v>254</v>
      </c>
      <c r="X159" s="342"/>
      <c r="Y159" s="168" t="s">
        <v>141</v>
      </c>
      <c r="Z159" s="341" t="s">
        <v>255</v>
      </c>
      <c r="AA159" s="260"/>
      <c r="AB159" s="179"/>
      <c r="AC159" s="373"/>
      <c r="AE159" s="1" t="str">
        <f>+I159</f>
        <v>□</v>
      </c>
      <c r="AH159" s="160" t="s">
        <v>164</v>
      </c>
      <c r="AJ159" s="43" t="str">
        <f>IF(V159&amp;Y159="■□","◎過分",IF(V159&amp;Y159="□■","●適合",IF(V159&amp;Y159="□□","■未答","▼矛盾")))</f>
        <v>■未答</v>
      </c>
      <c r="AL159" s="37"/>
      <c r="AM159" s="43" t="s">
        <v>65</v>
      </c>
      <c r="AN159" s="43" t="s">
        <v>66</v>
      </c>
      <c r="AO159" s="43" t="s">
        <v>67</v>
      </c>
      <c r="AP159" s="45" t="s">
        <v>92</v>
      </c>
      <c r="AQ159" s="45" t="s">
        <v>68</v>
      </c>
    </row>
    <row r="160" spans="2:36" ht="19.5" customHeight="1">
      <c r="B160" s="322"/>
      <c r="C160" s="306"/>
      <c r="D160" s="35"/>
      <c r="E160" s="283"/>
      <c r="F160" s="306"/>
      <c r="G160" s="306"/>
      <c r="H160" s="307"/>
      <c r="I160" s="206" t="s">
        <v>106</v>
      </c>
      <c r="J160" s="313" t="s">
        <v>368</v>
      </c>
      <c r="K160" s="313"/>
      <c r="L160" s="313"/>
      <c r="M160" s="313"/>
      <c r="N160" s="313"/>
      <c r="O160" s="313"/>
      <c r="P160" s="313"/>
      <c r="Q160" s="314"/>
      <c r="R160" s="259" t="s">
        <v>256</v>
      </c>
      <c r="S160" s="260"/>
      <c r="T160" s="260"/>
      <c r="U160" s="260"/>
      <c r="V160" s="260"/>
      <c r="W160" s="260"/>
      <c r="X160" s="245"/>
      <c r="Y160" s="245"/>
      <c r="Z160" s="245"/>
      <c r="AA160" s="97" t="s">
        <v>257</v>
      </c>
      <c r="AB160" s="99"/>
      <c r="AC160" s="373"/>
      <c r="AE160" s="1" t="str">
        <f>+I160</f>
        <v>□</v>
      </c>
      <c r="AH160" s="160" t="s">
        <v>258</v>
      </c>
      <c r="AJ160" s="45" t="str">
        <f>IF(X160&gt;0,IF(X160&lt;700,"◆低すぎ",IF(X160&gt;900,"◆高すぎ","●適合")),"■未答")</f>
        <v>■未答</v>
      </c>
    </row>
    <row r="161" spans="2:29" ht="9.75" customHeight="1">
      <c r="B161" s="322"/>
      <c r="C161" s="306"/>
      <c r="D161" s="35"/>
      <c r="E161" s="283"/>
      <c r="F161" s="306"/>
      <c r="G161" s="306"/>
      <c r="H161" s="307"/>
      <c r="I161" s="186"/>
      <c r="J161" s="207"/>
      <c r="K161" s="207"/>
      <c r="L161" s="207"/>
      <c r="M161" s="207"/>
      <c r="N161" s="207"/>
      <c r="O161" s="207"/>
      <c r="P161" s="207"/>
      <c r="Q161" s="208"/>
      <c r="R161" s="180"/>
      <c r="S161" s="104"/>
      <c r="T161" s="104"/>
      <c r="U161" s="104"/>
      <c r="V161" s="104"/>
      <c r="W161" s="104"/>
      <c r="X161" s="209"/>
      <c r="Y161" s="209"/>
      <c r="Z161" s="209"/>
      <c r="AA161" s="88"/>
      <c r="AB161" s="90"/>
      <c r="AC161" s="371"/>
    </row>
    <row r="162" spans="2:43" ht="16.5" customHeight="1">
      <c r="B162" s="322"/>
      <c r="C162" s="306"/>
      <c r="D162" s="302" t="s">
        <v>50</v>
      </c>
      <c r="E162" s="303"/>
      <c r="F162" s="303"/>
      <c r="G162" s="303"/>
      <c r="H162" s="304"/>
      <c r="I162" s="105"/>
      <c r="J162" s="198"/>
      <c r="K162" s="198"/>
      <c r="L162" s="198"/>
      <c r="M162" s="198"/>
      <c r="N162" s="198"/>
      <c r="O162" s="198"/>
      <c r="P162" s="198"/>
      <c r="Q162" s="201"/>
      <c r="R162" s="210"/>
      <c r="S162" s="109"/>
      <c r="T162" s="109"/>
      <c r="U162" s="109"/>
      <c r="V162" s="109"/>
      <c r="W162" s="109"/>
      <c r="X162" s="203"/>
      <c r="Y162" s="203"/>
      <c r="Z162" s="203"/>
      <c r="AA162" s="92"/>
      <c r="AB162" s="80" t="s">
        <v>110</v>
      </c>
      <c r="AC162" s="372"/>
      <c r="AE162" s="42" t="str">
        <f>+N163</f>
        <v>□</v>
      </c>
      <c r="AH162" s="45" t="str">
        <f>IF(AE162&amp;AE163&amp;AE164="■□□","◎無し",IF(AE162&amp;AE163&amp;AE164="□■□","●適合",IF(AE162&amp;AE163&amp;AE164="□□■","◆未達",IF(AE162&amp;AE163&amp;AE164="□□□","■未答","▼矛盾"))))</f>
        <v>■未答</v>
      </c>
      <c r="AI162" s="61"/>
      <c r="AL162" s="37" t="s">
        <v>111</v>
      </c>
      <c r="AM162" s="46" t="s">
        <v>112</v>
      </c>
      <c r="AN162" s="46" t="s">
        <v>113</v>
      </c>
      <c r="AO162" s="46" t="s">
        <v>114</v>
      </c>
      <c r="AP162" s="46" t="s">
        <v>115</v>
      </c>
      <c r="AQ162" s="46" t="s">
        <v>91</v>
      </c>
    </row>
    <row r="163" spans="2:43" ht="16.5" customHeight="1">
      <c r="B163" s="322"/>
      <c r="C163" s="306"/>
      <c r="D163" s="305"/>
      <c r="E163" s="306"/>
      <c r="F163" s="306"/>
      <c r="G163" s="306"/>
      <c r="H163" s="307"/>
      <c r="I163" s="211"/>
      <c r="J163" s="207"/>
      <c r="K163" s="207"/>
      <c r="L163" s="211"/>
      <c r="M163" s="207"/>
      <c r="N163" s="168" t="s">
        <v>116</v>
      </c>
      <c r="O163" s="313" t="s">
        <v>336</v>
      </c>
      <c r="P163" s="313"/>
      <c r="Q163" s="314"/>
      <c r="R163" s="259" t="s">
        <v>253</v>
      </c>
      <c r="S163" s="260"/>
      <c r="T163" s="260"/>
      <c r="U163" s="260"/>
      <c r="V163" s="168" t="s">
        <v>160</v>
      </c>
      <c r="W163" s="342" t="s">
        <v>254</v>
      </c>
      <c r="X163" s="342"/>
      <c r="Y163" s="168" t="s">
        <v>141</v>
      </c>
      <c r="Z163" s="341" t="s">
        <v>255</v>
      </c>
      <c r="AA163" s="260"/>
      <c r="AB163" s="179"/>
      <c r="AC163" s="373"/>
      <c r="AE163" s="1" t="str">
        <f>+I164</f>
        <v>□</v>
      </c>
      <c r="AH163" s="160" t="s">
        <v>164</v>
      </c>
      <c r="AJ163" s="43" t="str">
        <f>IF(V163&amp;Y163="■□","◎過分",IF(V163&amp;Y163="□■","●適合",IF(V163&amp;Y163="□□","■未答","▼矛盾")))</f>
        <v>■未答</v>
      </c>
      <c r="AL163" s="37"/>
      <c r="AM163" s="43" t="s">
        <v>65</v>
      </c>
      <c r="AN163" s="43" t="s">
        <v>66</v>
      </c>
      <c r="AO163" s="43" t="s">
        <v>67</v>
      </c>
      <c r="AP163" s="45" t="s">
        <v>92</v>
      </c>
      <c r="AQ163" s="45" t="s">
        <v>68</v>
      </c>
    </row>
    <row r="164" spans="2:36" ht="16.5" customHeight="1">
      <c r="B164" s="322"/>
      <c r="C164" s="306"/>
      <c r="D164" s="305"/>
      <c r="E164" s="306"/>
      <c r="F164" s="306"/>
      <c r="G164" s="306"/>
      <c r="H164" s="307"/>
      <c r="I164" s="168" t="s">
        <v>70</v>
      </c>
      <c r="J164" s="313" t="s">
        <v>369</v>
      </c>
      <c r="K164" s="313"/>
      <c r="L164" s="313"/>
      <c r="M164" s="313"/>
      <c r="N164" s="313"/>
      <c r="O164" s="313"/>
      <c r="P164" s="313"/>
      <c r="Q164" s="314"/>
      <c r="R164" s="259" t="s">
        <v>370</v>
      </c>
      <c r="S164" s="260"/>
      <c r="T164" s="260"/>
      <c r="U164" s="260"/>
      <c r="V164" s="260"/>
      <c r="W164" s="260"/>
      <c r="X164" s="245"/>
      <c r="Y164" s="245"/>
      <c r="Z164" s="245"/>
      <c r="AA164" s="97" t="s">
        <v>257</v>
      </c>
      <c r="AB164" s="99"/>
      <c r="AC164" s="373"/>
      <c r="AE164" s="1" t="str">
        <f>+I165</f>
        <v>□</v>
      </c>
      <c r="AH164" s="160" t="s">
        <v>258</v>
      </c>
      <c r="AJ164" s="45" t="str">
        <f>IF(X164&gt;0,IF(X164&lt;700,"◆低すぎ",IF(X164&gt;900,"◆高すぎ","●適合")),"■未答")</f>
        <v>■未答</v>
      </c>
    </row>
    <row r="165" spans="2:29" ht="16.5" customHeight="1">
      <c r="B165" s="322"/>
      <c r="C165" s="306"/>
      <c r="D165" s="305"/>
      <c r="E165" s="309"/>
      <c r="F165" s="309"/>
      <c r="G165" s="309"/>
      <c r="H165" s="310"/>
      <c r="I165" s="170" t="s">
        <v>72</v>
      </c>
      <c r="J165" s="300" t="s">
        <v>371</v>
      </c>
      <c r="K165" s="300"/>
      <c r="L165" s="300"/>
      <c r="M165" s="300"/>
      <c r="N165" s="300"/>
      <c r="O165" s="300"/>
      <c r="P165" s="300"/>
      <c r="Q165" s="301"/>
      <c r="R165" s="87"/>
      <c r="S165" s="88"/>
      <c r="T165" s="88"/>
      <c r="U165" s="88"/>
      <c r="V165" s="88"/>
      <c r="W165" s="88"/>
      <c r="X165" s="88"/>
      <c r="Y165" s="88"/>
      <c r="Z165" s="88"/>
      <c r="AA165" s="88"/>
      <c r="AB165" s="90"/>
      <c r="AC165" s="373"/>
    </row>
    <row r="166" spans="2:42" ht="12" customHeight="1">
      <c r="B166" s="322"/>
      <c r="C166" s="306"/>
      <c r="D166" s="71"/>
      <c r="E166" s="305" t="s">
        <v>51</v>
      </c>
      <c r="F166" s="306"/>
      <c r="G166" s="306"/>
      <c r="H166" s="307"/>
      <c r="I166" s="106"/>
      <c r="J166" s="106"/>
      <c r="K166" s="106"/>
      <c r="L166" s="106"/>
      <c r="M166" s="106"/>
      <c r="N166" s="106"/>
      <c r="O166" s="106"/>
      <c r="P166" s="106"/>
      <c r="Q166" s="107"/>
      <c r="R166" s="420" t="s">
        <v>372</v>
      </c>
      <c r="S166" s="421"/>
      <c r="T166" s="421"/>
      <c r="U166" s="421"/>
      <c r="V166" s="421"/>
      <c r="W166" s="421"/>
      <c r="X166" s="421"/>
      <c r="Y166" s="421"/>
      <c r="Z166" s="421"/>
      <c r="AA166" s="421"/>
      <c r="AB166" s="422"/>
      <c r="AC166" s="373"/>
      <c r="AE166" s="42" t="str">
        <f>+I167</f>
        <v>□</v>
      </c>
      <c r="AH166" s="43" t="str">
        <f>IF(AE166&amp;AE167="■□","◎避け",IF(AE166&amp;AE167="□■","●無し",IF(AE166&amp;AE167="□□","■未答","▼矛盾")))</f>
        <v>■未答</v>
      </c>
      <c r="AI166" s="44"/>
      <c r="AL166" s="37" t="s">
        <v>87</v>
      </c>
      <c r="AM166" s="46" t="s">
        <v>88</v>
      </c>
      <c r="AN166" s="46" t="s">
        <v>89</v>
      </c>
      <c r="AO166" s="46" t="s">
        <v>90</v>
      </c>
      <c r="AP166" s="46" t="s">
        <v>91</v>
      </c>
    </row>
    <row r="167" spans="2:42" ht="12" customHeight="1">
      <c r="B167" s="322"/>
      <c r="C167" s="306"/>
      <c r="D167" s="71"/>
      <c r="E167" s="305"/>
      <c r="F167" s="306"/>
      <c r="G167" s="306"/>
      <c r="H167" s="307"/>
      <c r="I167" s="168" t="s">
        <v>102</v>
      </c>
      <c r="J167" s="313" t="s">
        <v>373</v>
      </c>
      <c r="K167" s="313"/>
      <c r="L167" s="313"/>
      <c r="M167" s="313"/>
      <c r="N167" s="313"/>
      <c r="O167" s="313"/>
      <c r="P167" s="313"/>
      <c r="Q167" s="314"/>
      <c r="R167" s="383"/>
      <c r="S167" s="247"/>
      <c r="T167" s="247"/>
      <c r="U167" s="247"/>
      <c r="V167" s="247"/>
      <c r="W167" s="247"/>
      <c r="X167" s="247"/>
      <c r="Y167" s="247"/>
      <c r="Z167" s="247"/>
      <c r="AA167" s="247"/>
      <c r="AB167" s="384"/>
      <c r="AC167" s="373"/>
      <c r="AE167" s="1" t="str">
        <f>+I168</f>
        <v>□</v>
      </c>
      <c r="AM167" s="43" t="s">
        <v>374</v>
      </c>
      <c r="AN167" s="43" t="s">
        <v>375</v>
      </c>
      <c r="AO167" s="45" t="s">
        <v>92</v>
      </c>
      <c r="AP167" s="45" t="s">
        <v>68</v>
      </c>
    </row>
    <row r="168" spans="2:29" ht="12" customHeight="1">
      <c r="B168" s="322"/>
      <c r="C168" s="306"/>
      <c r="D168" s="71"/>
      <c r="E168" s="305"/>
      <c r="F168" s="306"/>
      <c r="G168" s="306"/>
      <c r="H168" s="307"/>
      <c r="I168" s="168" t="s">
        <v>70</v>
      </c>
      <c r="J168" s="313" t="s">
        <v>376</v>
      </c>
      <c r="K168" s="313"/>
      <c r="L168" s="313"/>
      <c r="M168" s="313"/>
      <c r="N168" s="313"/>
      <c r="O168" s="313"/>
      <c r="P168" s="313"/>
      <c r="Q168" s="314"/>
      <c r="R168" s="383"/>
      <c r="S168" s="247"/>
      <c r="T168" s="247"/>
      <c r="U168" s="247"/>
      <c r="V168" s="247"/>
      <c r="W168" s="247"/>
      <c r="X168" s="247"/>
      <c r="Y168" s="247"/>
      <c r="Z168" s="247"/>
      <c r="AA168" s="247"/>
      <c r="AB168" s="384"/>
      <c r="AC168" s="373"/>
    </row>
    <row r="169" spans="2:29" ht="26.25" customHeight="1">
      <c r="B169" s="322"/>
      <c r="C169" s="306"/>
      <c r="D169" s="71"/>
      <c r="E169" s="308"/>
      <c r="F169" s="309"/>
      <c r="G169" s="309"/>
      <c r="H169" s="310"/>
      <c r="I169" s="101"/>
      <c r="J169" s="101"/>
      <c r="K169" s="101"/>
      <c r="L169" s="101"/>
      <c r="M169" s="101"/>
      <c r="N169" s="101"/>
      <c r="O169" s="101"/>
      <c r="P169" s="101"/>
      <c r="Q169" s="102"/>
      <c r="R169" s="385"/>
      <c r="S169" s="263"/>
      <c r="T169" s="263"/>
      <c r="U169" s="263"/>
      <c r="V169" s="263"/>
      <c r="W169" s="263"/>
      <c r="X169" s="263"/>
      <c r="Y169" s="263"/>
      <c r="Z169" s="263"/>
      <c r="AA169" s="263"/>
      <c r="AB169" s="386"/>
      <c r="AC169" s="373"/>
    </row>
    <row r="170" spans="2:42" ht="12" customHeight="1">
      <c r="B170" s="322"/>
      <c r="C170" s="306"/>
      <c r="D170" s="71"/>
      <c r="E170" s="302" t="s">
        <v>52</v>
      </c>
      <c r="F170" s="303"/>
      <c r="G170" s="303"/>
      <c r="H170" s="304"/>
      <c r="I170" s="106"/>
      <c r="J170" s="106"/>
      <c r="K170" s="106"/>
      <c r="L170" s="106"/>
      <c r="M170" s="106"/>
      <c r="N170" s="106"/>
      <c r="O170" s="106"/>
      <c r="P170" s="106"/>
      <c r="Q170" s="107"/>
      <c r="R170" s="420" t="s">
        <v>372</v>
      </c>
      <c r="S170" s="421"/>
      <c r="T170" s="421"/>
      <c r="U170" s="421"/>
      <c r="V170" s="421"/>
      <c r="W170" s="421"/>
      <c r="X170" s="421"/>
      <c r="Y170" s="421"/>
      <c r="Z170" s="421"/>
      <c r="AA170" s="421"/>
      <c r="AB170" s="422"/>
      <c r="AC170" s="373"/>
      <c r="AE170" s="42" t="str">
        <f>+I171</f>
        <v>□</v>
      </c>
      <c r="AH170" s="43" t="str">
        <f>IF(AE170&amp;AE171="■□","◎避け",IF(AE170&amp;AE171="□■","●無し",IF(AE170&amp;AE171="□□","■未答","▼矛盾")))</f>
        <v>■未答</v>
      </c>
      <c r="AI170" s="44"/>
      <c r="AL170" s="37" t="s">
        <v>87</v>
      </c>
      <c r="AM170" s="46" t="s">
        <v>88</v>
      </c>
      <c r="AN170" s="46" t="s">
        <v>89</v>
      </c>
      <c r="AO170" s="46" t="s">
        <v>90</v>
      </c>
      <c r="AP170" s="46" t="s">
        <v>91</v>
      </c>
    </row>
    <row r="171" spans="2:42" ht="12" customHeight="1">
      <c r="B171" s="322"/>
      <c r="C171" s="306"/>
      <c r="D171" s="71"/>
      <c r="E171" s="305"/>
      <c r="F171" s="306"/>
      <c r="G171" s="306"/>
      <c r="H171" s="307"/>
      <c r="I171" s="168" t="s">
        <v>102</v>
      </c>
      <c r="J171" s="313" t="s">
        <v>373</v>
      </c>
      <c r="K171" s="313"/>
      <c r="L171" s="313"/>
      <c r="M171" s="313"/>
      <c r="N171" s="313"/>
      <c r="O171" s="313"/>
      <c r="P171" s="313"/>
      <c r="Q171" s="314"/>
      <c r="R171" s="383"/>
      <c r="S171" s="247"/>
      <c r="T171" s="247"/>
      <c r="U171" s="247"/>
      <c r="V171" s="247"/>
      <c r="W171" s="247"/>
      <c r="X171" s="247"/>
      <c r="Y171" s="247"/>
      <c r="Z171" s="247"/>
      <c r="AA171" s="247"/>
      <c r="AB171" s="384"/>
      <c r="AC171" s="373"/>
      <c r="AE171" s="1" t="str">
        <f>+I172</f>
        <v>□</v>
      </c>
      <c r="AM171" s="43" t="s">
        <v>374</v>
      </c>
      <c r="AN171" s="43" t="s">
        <v>375</v>
      </c>
      <c r="AO171" s="45" t="s">
        <v>92</v>
      </c>
      <c r="AP171" s="45" t="s">
        <v>68</v>
      </c>
    </row>
    <row r="172" spans="2:29" ht="12" customHeight="1">
      <c r="B172" s="322"/>
      <c r="C172" s="306"/>
      <c r="D172" s="71"/>
      <c r="E172" s="305"/>
      <c r="F172" s="306"/>
      <c r="G172" s="306"/>
      <c r="H172" s="307"/>
      <c r="I172" s="168" t="s">
        <v>70</v>
      </c>
      <c r="J172" s="313" t="s">
        <v>376</v>
      </c>
      <c r="K172" s="313"/>
      <c r="L172" s="313"/>
      <c r="M172" s="313"/>
      <c r="N172" s="313"/>
      <c r="O172" s="313"/>
      <c r="P172" s="313"/>
      <c r="Q172" s="314"/>
      <c r="R172" s="383"/>
      <c r="S172" s="247"/>
      <c r="T172" s="247"/>
      <c r="U172" s="247"/>
      <c r="V172" s="247"/>
      <c r="W172" s="247"/>
      <c r="X172" s="247"/>
      <c r="Y172" s="247"/>
      <c r="Z172" s="247"/>
      <c r="AA172" s="247"/>
      <c r="AB172" s="384"/>
      <c r="AC172" s="373"/>
    </row>
    <row r="173" spans="2:29" ht="19.5" customHeight="1">
      <c r="B173" s="323"/>
      <c r="C173" s="309"/>
      <c r="D173" s="84"/>
      <c r="E173" s="308"/>
      <c r="F173" s="309"/>
      <c r="G173" s="309"/>
      <c r="H173" s="310"/>
      <c r="I173" s="101"/>
      <c r="J173" s="101"/>
      <c r="K173" s="101"/>
      <c r="L173" s="101"/>
      <c r="M173" s="101"/>
      <c r="N173" s="101"/>
      <c r="O173" s="101"/>
      <c r="P173" s="101"/>
      <c r="Q173" s="102"/>
      <c r="R173" s="385"/>
      <c r="S173" s="263"/>
      <c r="T173" s="263"/>
      <c r="U173" s="263"/>
      <c r="V173" s="263"/>
      <c r="W173" s="263"/>
      <c r="X173" s="263"/>
      <c r="Y173" s="263"/>
      <c r="Z173" s="263"/>
      <c r="AA173" s="263"/>
      <c r="AB173" s="386"/>
      <c r="AC173" s="371"/>
    </row>
    <row r="174" spans="2:43" ht="17.25" customHeight="1">
      <c r="B174" s="322" t="s">
        <v>377</v>
      </c>
      <c r="C174" s="279"/>
      <c r="D174" s="264" t="s">
        <v>53</v>
      </c>
      <c r="E174" s="272"/>
      <c r="F174" s="272"/>
      <c r="G174" s="272"/>
      <c r="H174" s="273"/>
      <c r="I174" s="105"/>
      <c r="J174" s="181"/>
      <c r="K174" s="181"/>
      <c r="L174" s="181"/>
      <c r="M174" s="181"/>
      <c r="N174" s="181"/>
      <c r="O174" s="181"/>
      <c r="P174" s="181"/>
      <c r="Q174" s="182"/>
      <c r="R174" s="144"/>
      <c r="S174" s="79"/>
      <c r="T174" s="79"/>
      <c r="U174" s="79"/>
      <c r="V174" s="79"/>
      <c r="W174" s="79"/>
      <c r="X174" s="79"/>
      <c r="Y174" s="79"/>
      <c r="Z174" s="79"/>
      <c r="AA174" s="79"/>
      <c r="AB174" s="80" t="s">
        <v>110</v>
      </c>
      <c r="AC174" s="382"/>
      <c r="AE174" s="42" t="str">
        <f>+I176</f>
        <v>□</v>
      </c>
      <c r="AH174" s="45" t="str">
        <f>IF(AE174&amp;AE175&amp;AE176="■□□","◎無し",IF(AE174&amp;AE175&amp;AE176="□■□","●適合",IF(AE174&amp;AE175&amp;AE176="□□■","◆未達",IF(AE174&amp;AE175&amp;AE176="□□□","■未答","▼矛盾"))))</f>
        <v>■未答</v>
      </c>
      <c r="AI174" s="61"/>
      <c r="AL174" s="37" t="s">
        <v>111</v>
      </c>
      <c r="AM174" s="46" t="s">
        <v>112</v>
      </c>
      <c r="AN174" s="46" t="s">
        <v>113</v>
      </c>
      <c r="AO174" s="46" t="s">
        <v>114</v>
      </c>
      <c r="AP174" s="46" t="s">
        <v>115</v>
      </c>
      <c r="AQ174" s="46" t="s">
        <v>91</v>
      </c>
    </row>
    <row r="175" spans="2:43" ht="18" customHeight="1">
      <c r="B175" s="322"/>
      <c r="C175" s="279"/>
      <c r="D175" s="264"/>
      <c r="E175" s="265"/>
      <c r="F175" s="265"/>
      <c r="G175" s="265"/>
      <c r="H175" s="266"/>
      <c r="I175" s="94"/>
      <c r="J175" s="51"/>
      <c r="K175" s="51"/>
      <c r="L175" s="51"/>
      <c r="M175" s="51"/>
      <c r="N175" s="51"/>
      <c r="O175" s="51"/>
      <c r="P175" s="51"/>
      <c r="Q175" s="52"/>
      <c r="R175" s="40" t="s">
        <v>116</v>
      </c>
      <c r="S175" s="244" t="s">
        <v>378</v>
      </c>
      <c r="T175" s="244"/>
      <c r="U175" s="244"/>
      <c r="V175" s="244"/>
      <c r="W175" s="244"/>
      <c r="X175" s="244"/>
      <c r="Y175" s="244"/>
      <c r="Z175" s="244"/>
      <c r="AA175" s="244"/>
      <c r="AB175" s="374"/>
      <c r="AC175" s="382"/>
      <c r="AE175" s="1" t="str">
        <f>+I178</f>
        <v>□</v>
      </c>
      <c r="AL175" s="37"/>
      <c r="AM175" s="43" t="s">
        <v>65</v>
      </c>
      <c r="AN175" s="43" t="s">
        <v>66</v>
      </c>
      <c r="AO175" s="43" t="s">
        <v>67</v>
      </c>
      <c r="AP175" s="45" t="s">
        <v>92</v>
      </c>
      <c r="AQ175" s="45" t="s">
        <v>68</v>
      </c>
    </row>
    <row r="176" spans="2:31" ht="18" customHeight="1">
      <c r="B176" s="322"/>
      <c r="C176" s="279"/>
      <c r="D176" s="264"/>
      <c r="E176" s="265"/>
      <c r="F176" s="265"/>
      <c r="G176" s="265"/>
      <c r="H176" s="266"/>
      <c r="I176" s="63" t="s">
        <v>70</v>
      </c>
      <c r="J176" s="37" t="s">
        <v>379</v>
      </c>
      <c r="K176" s="37"/>
      <c r="L176" s="37"/>
      <c r="M176" s="37"/>
      <c r="N176" s="37"/>
      <c r="O176" s="37"/>
      <c r="P176" s="37"/>
      <c r="Q176" s="39"/>
      <c r="R176" s="40" t="s">
        <v>123</v>
      </c>
      <c r="S176" s="260" t="s">
        <v>380</v>
      </c>
      <c r="T176" s="260"/>
      <c r="U176" s="260"/>
      <c r="V176" s="260"/>
      <c r="W176" s="260"/>
      <c r="X176" s="260"/>
      <c r="Y176" s="260"/>
      <c r="Z176" s="260"/>
      <c r="AA176" s="260"/>
      <c r="AB176" s="341"/>
      <c r="AC176" s="382"/>
      <c r="AE176" s="1" t="str">
        <f>+I179</f>
        <v>□</v>
      </c>
    </row>
    <row r="177" spans="2:29" ht="17.25" customHeight="1">
      <c r="B177" s="322"/>
      <c r="C177" s="279"/>
      <c r="D177" s="264"/>
      <c r="E177" s="265"/>
      <c r="F177" s="265"/>
      <c r="G177" s="265"/>
      <c r="H177" s="266"/>
      <c r="I177" s="94"/>
      <c r="J177" s="37"/>
      <c r="K177" s="37"/>
      <c r="L177" s="37"/>
      <c r="M177" s="37"/>
      <c r="N177" s="37"/>
      <c r="O177" s="37"/>
      <c r="P177" s="37"/>
      <c r="Q177" s="39"/>
      <c r="R177" s="48"/>
      <c r="S177" s="260"/>
      <c r="T177" s="260"/>
      <c r="U177" s="260"/>
      <c r="V177" s="260"/>
      <c r="W177" s="260"/>
      <c r="X177" s="260"/>
      <c r="Y177" s="260"/>
      <c r="Z177" s="260"/>
      <c r="AA177" s="260"/>
      <c r="AB177" s="341"/>
      <c r="AC177" s="382"/>
    </row>
    <row r="178" spans="2:36" ht="22.5" customHeight="1">
      <c r="B178" s="322"/>
      <c r="C178" s="279"/>
      <c r="D178" s="71"/>
      <c r="E178" s="324" t="s">
        <v>54</v>
      </c>
      <c r="F178" s="325"/>
      <c r="G178" s="325"/>
      <c r="H178" s="326"/>
      <c r="I178" s="63" t="s">
        <v>267</v>
      </c>
      <c r="J178" s="37" t="s">
        <v>188</v>
      </c>
      <c r="K178" s="37"/>
      <c r="L178" s="37"/>
      <c r="M178" s="37"/>
      <c r="N178" s="37"/>
      <c r="O178" s="37"/>
      <c r="P178" s="37"/>
      <c r="Q178" s="39"/>
      <c r="R178" s="259" t="s">
        <v>280</v>
      </c>
      <c r="S178" s="260"/>
      <c r="T178" s="260"/>
      <c r="U178" s="260"/>
      <c r="V178" s="260"/>
      <c r="W178" s="260"/>
      <c r="X178" s="260"/>
      <c r="Y178" s="245"/>
      <c r="Z178" s="245"/>
      <c r="AA178" s="97" t="s">
        <v>281</v>
      </c>
      <c r="AB178" s="99"/>
      <c r="AC178" s="382"/>
      <c r="AH178" s="113" t="s">
        <v>282</v>
      </c>
      <c r="AJ178" s="45" t="str">
        <f>IF(Y178&gt;0,IF(Y178&lt;650,"腰1100",IF(Y178&gt;=1100,"基準なし","床1100")),"■未答")</f>
        <v>■未答</v>
      </c>
    </row>
    <row r="179" spans="2:36" ht="22.5" customHeight="1">
      <c r="B179" s="322"/>
      <c r="C179" s="279"/>
      <c r="D179" s="71"/>
      <c r="E179" s="324"/>
      <c r="F179" s="325"/>
      <c r="G179" s="325"/>
      <c r="H179" s="326"/>
      <c r="I179" s="63" t="s">
        <v>123</v>
      </c>
      <c r="J179" s="37" t="s">
        <v>284</v>
      </c>
      <c r="K179" s="37"/>
      <c r="L179" s="37"/>
      <c r="M179" s="37"/>
      <c r="N179" s="37"/>
      <c r="O179" s="37"/>
      <c r="P179" s="37"/>
      <c r="Q179" s="39"/>
      <c r="R179" s="259" t="s">
        <v>285</v>
      </c>
      <c r="S179" s="260"/>
      <c r="T179" s="260"/>
      <c r="U179" s="260"/>
      <c r="V179" s="260"/>
      <c r="W179" s="260"/>
      <c r="X179" s="260"/>
      <c r="Y179" s="245"/>
      <c r="Z179" s="245"/>
      <c r="AA179" s="97" t="s">
        <v>173</v>
      </c>
      <c r="AB179" s="99"/>
      <c r="AC179" s="382"/>
      <c r="AH179" s="113" t="s">
        <v>286</v>
      </c>
      <c r="AJ179" s="45" t="str">
        <f>IF(Y179&gt;0,IF(Y178&lt;650,IF(Y179&lt;1100,"◆未達","●適合"),IF(Y178&gt;=1100,"基準なし","◎不問")),"■未答")</f>
        <v>■未答</v>
      </c>
    </row>
    <row r="180" spans="2:36" ht="22.5" customHeight="1">
      <c r="B180" s="322"/>
      <c r="C180" s="279"/>
      <c r="D180" s="71"/>
      <c r="E180" s="324"/>
      <c r="F180" s="325"/>
      <c r="G180" s="325"/>
      <c r="H180" s="326"/>
      <c r="I180" s="37"/>
      <c r="J180" s="37"/>
      <c r="K180" s="37"/>
      <c r="L180" s="37"/>
      <c r="M180" s="37"/>
      <c r="N180" s="37"/>
      <c r="O180" s="37"/>
      <c r="P180" s="37"/>
      <c r="Q180" s="39"/>
      <c r="R180" s="157" t="s">
        <v>287</v>
      </c>
      <c r="S180" s="97"/>
      <c r="T180" s="97"/>
      <c r="U180" s="97"/>
      <c r="V180" s="97"/>
      <c r="W180" s="97"/>
      <c r="X180" s="97"/>
      <c r="Y180" s="245"/>
      <c r="Z180" s="245"/>
      <c r="AA180" s="97" t="s">
        <v>257</v>
      </c>
      <c r="AB180" s="99"/>
      <c r="AC180" s="382"/>
      <c r="AH180" s="113" t="s">
        <v>288</v>
      </c>
      <c r="AJ180" s="45" t="str">
        <f>IF(Y178&gt;0,IF(Y178&gt;=300,IF(Y178&lt;650,"◎不問",IF(Y178&lt;1100,IF(Y180&lt;1100,"◆未達","●適合"),"基準なし")),IF(Y180&lt;1100,"◆未達","●適合")),"■未答")</f>
        <v>■未答</v>
      </c>
    </row>
    <row r="181" spans="2:36" ht="18.75" customHeight="1">
      <c r="B181" s="322"/>
      <c r="C181" s="279"/>
      <c r="D181" s="71"/>
      <c r="E181" s="324" t="s">
        <v>381</v>
      </c>
      <c r="F181" s="325"/>
      <c r="G181" s="325"/>
      <c r="H181" s="326"/>
      <c r="I181" s="94"/>
      <c r="J181" s="95"/>
      <c r="K181" s="95"/>
      <c r="L181" s="37"/>
      <c r="M181" s="37"/>
      <c r="N181" s="37"/>
      <c r="O181" s="37"/>
      <c r="P181" s="37"/>
      <c r="Q181" s="39"/>
      <c r="R181" s="56"/>
      <c r="S181" s="49"/>
      <c r="T181" s="49"/>
      <c r="U181" s="49"/>
      <c r="V181" s="49"/>
      <c r="W181" s="49"/>
      <c r="X181" s="49"/>
      <c r="Y181" s="49"/>
      <c r="Z181" s="49"/>
      <c r="AA181" s="49"/>
      <c r="AB181" s="49"/>
      <c r="AC181" s="382"/>
      <c r="AH181" s="113" t="s">
        <v>290</v>
      </c>
      <c r="AJ181" s="45" t="str">
        <f>IF(Y178&gt;0,IF(Y180&gt;0,IF(Y178+Y179-Y180=0,"●相互OK","▼矛盾"),"■まだ片方"),"■未答")</f>
        <v>■未答</v>
      </c>
    </row>
    <row r="182" spans="2:36" ht="18.75" customHeight="1">
      <c r="B182" s="322"/>
      <c r="C182" s="279"/>
      <c r="D182" s="71"/>
      <c r="E182" s="324"/>
      <c r="F182" s="325"/>
      <c r="G182" s="325"/>
      <c r="H182" s="326"/>
      <c r="I182" s="94"/>
      <c r="J182" s="95"/>
      <c r="K182" s="95"/>
      <c r="L182" s="37"/>
      <c r="M182" s="37"/>
      <c r="N182" s="37"/>
      <c r="O182" s="37"/>
      <c r="P182" s="37"/>
      <c r="Q182" s="39"/>
      <c r="R182" s="243" t="s">
        <v>308</v>
      </c>
      <c r="S182" s="244"/>
      <c r="T182" s="244"/>
      <c r="U182" s="244"/>
      <c r="V182" s="244"/>
      <c r="W182" s="244"/>
      <c r="X182" s="244"/>
      <c r="Y182" s="245"/>
      <c r="Z182" s="245"/>
      <c r="AA182" s="49" t="s">
        <v>175</v>
      </c>
      <c r="AB182" s="49"/>
      <c r="AC182" s="382"/>
      <c r="AH182" s="113" t="s">
        <v>309</v>
      </c>
      <c r="AJ182" s="45" t="str">
        <f>IF(Y182&gt;0,IF(Y182&gt;110,"◆未達","●適合"),"■未答")</f>
        <v>■未答</v>
      </c>
    </row>
    <row r="183" spans="2:29" ht="18.75" customHeight="1" thickBot="1">
      <c r="B183" s="280"/>
      <c r="C183" s="281"/>
      <c r="D183" s="147"/>
      <c r="E183" s="415"/>
      <c r="F183" s="416"/>
      <c r="G183" s="416"/>
      <c r="H183" s="417"/>
      <c r="I183" s="154"/>
      <c r="J183" s="212"/>
      <c r="K183" s="212"/>
      <c r="L183" s="148"/>
      <c r="M183" s="148"/>
      <c r="N183" s="148"/>
      <c r="O183" s="148"/>
      <c r="P183" s="148"/>
      <c r="Q183" s="149"/>
      <c r="R183" s="151"/>
      <c r="S183" s="151"/>
      <c r="T183" s="151"/>
      <c r="U183" s="151"/>
      <c r="V183" s="151"/>
      <c r="W183" s="151"/>
      <c r="X183" s="151"/>
      <c r="Y183" s="151"/>
      <c r="Z183" s="151"/>
      <c r="AA183" s="151"/>
      <c r="AB183" s="151"/>
      <c r="AC183" s="382"/>
    </row>
    <row r="184" spans="2:44" ht="16.5" customHeight="1" thickBot="1">
      <c r="B184" s="510" t="s">
        <v>382</v>
      </c>
      <c r="C184" s="511"/>
      <c r="D184" s="293" t="s">
        <v>55</v>
      </c>
      <c r="E184" s="321"/>
      <c r="F184" s="321"/>
      <c r="G184" s="321"/>
      <c r="H184" s="294"/>
      <c r="I184" s="57" t="s">
        <v>340</v>
      </c>
      <c r="J184" s="30" t="s">
        <v>383</v>
      </c>
      <c r="K184" s="163"/>
      <c r="L184" s="163"/>
      <c r="M184" s="163"/>
      <c r="N184" s="163"/>
      <c r="O184" s="163"/>
      <c r="P184" s="163"/>
      <c r="Q184" s="164"/>
      <c r="R184" s="165"/>
      <c r="S184" s="166"/>
      <c r="T184" s="166"/>
      <c r="U184" s="166"/>
      <c r="V184" s="166"/>
      <c r="W184" s="166"/>
      <c r="X184" s="166"/>
      <c r="Y184" s="166"/>
      <c r="Z184" s="166"/>
      <c r="AA184" s="166"/>
      <c r="AB184" s="166"/>
      <c r="AC184" s="370"/>
      <c r="AE184" s="42" t="str">
        <f>+I184</f>
        <v>□</v>
      </c>
      <c r="AH184" s="45" t="str">
        <f>IF(AE184&amp;AE185&amp;AE186&amp;AE187="■□□□","◎無し",IF(AE184&amp;AE185&amp;AE186&amp;AE187="□■□□","●適合",IF(AE184&amp;AE185&amp;AE186&amp;AE187="□□■□","◆未達",IF(AE184&amp;AE185&amp;AE186&amp;AE187="□□□■","◆未達",IF(AE184&amp;AE185&amp;AE186&amp;AE187="□□□□","■未答","▼矛盾")))))</f>
        <v>■未答</v>
      </c>
      <c r="AI184" s="61"/>
      <c r="AL184" s="37" t="s">
        <v>96</v>
      </c>
      <c r="AM184" s="53" t="s">
        <v>98</v>
      </c>
      <c r="AN184" s="53" t="s">
        <v>97</v>
      </c>
      <c r="AO184" s="53" t="s">
        <v>99</v>
      </c>
      <c r="AP184" s="53" t="s">
        <v>100</v>
      </c>
      <c r="AQ184" s="53" t="s">
        <v>101</v>
      </c>
      <c r="AR184" s="53" t="s">
        <v>91</v>
      </c>
    </row>
    <row r="185" spans="2:44" ht="16.5" customHeight="1" thickBot="1">
      <c r="B185" s="510"/>
      <c r="C185" s="511"/>
      <c r="D185" s="308"/>
      <c r="E185" s="309"/>
      <c r="F185" s="309"/>
      <c r="G185" s="309"/>
      <c r="H185" s="310"/>
      <c r="I185" s="170" t="s">
        <v>102</v>
      </c>
      <c r="J185" s="300" t="s">
        <v>384</v>
      </c>
      <c r="K185" s="300"/>
      <c r="L185" s="170" t="s">
        <v>123</v>
      </c>
      <c r="M185" s="300" t="s">
        <v>385</v>
      </c>
      <c r="N185" s="300"/>
      <c r="O185" s="170" t="s">
        <v>340</v>
      </c>
      <c r="P185" s="300" t="s">
        <v>318</v>
      </c>
      <c r="Q185" s="301"/>
      <c r="R185" s="157"/>
      <c r="S185" s="97"/>
      <c r="T185" s="97"/>
      <c r="U185" s="97"/>
      <c r="V185" s="97"/>
      <c r="W185" s="97"/>
      <c r="X185" s="97"/>
      <c r="Y185" s="97"/>
      <c r="Z185" s="97"/>
      <c r="AA185" s="97"/>
      <c r="AB185" s="97"/>
      <c r="AC185" s="371"/>
      <c r="AE185" s="1" t="str">
        <f>+I185</f>
        <v>□</v>
      </c>
      <c r="AL185" s="37"/>
      <c r="AM185" s="43" t="s">
        <v>65</v>
      </c>
      <c r="AN185" s="43" t="s">
        <v>66</v>
      </c>
      <c r="AO185" s="43" t="s">
        <v>386</v>
      </c>
      <c r="AP185" s="43" t="s">
        <v>67</v>
      </c>
      <c r="AQ185" s="45" t="s">
        <v>92</v>
      </c>
      <c r="AR185" s="45" t="s">
        <v>68</v>
      </c>
    </row>
    <row r="186" spans="2:31" ht="21.75" customHeight="1" thickBot="1">
      <c r="B186" s="510"/>
      <c r="C186" s="511"/>
      <c r="D186" s="302" t="s">
        <v>387</v>
      </c>
      <c r="E186" s="303"/>
      <c r="F186" s="303"/>
      <c r="G186" s="303"/>
      <c r="H186" s="304"/>
      <c r="I186" s="197"/>
      <c r="J186" s="198"/>
      <c r="K186" s="198"/>
      <c r="L186" s="197"/>
      <c r="M186" s="198"/>
      <c r="N186" s="199" t="s">
        <v>106</v>
      </c>
      <c r="O186" s="311" t="s">
        <v>336</v>
      </c>
      <c r="P186" s="311"/>
      <c r="Q186" s="312"/>
      <c r="R186" s="200" t="s">
        <v>106</v>
      </c>
      <c r="S186" s="262" t="s">
        <v>388</v>
      </c>
      <c r="T186" s="262"/>
      <c r="U186" s="262"/>
      <c r="V186" s="262"/>
      <c r="W186" s="262"/>
      <c r="X186" s="262"/>
      <c r="Y186" s="262"/>
      <c r="Z186" s="262"/>
      <c r="AA186" s="262"/>
      <c r="AB186" s="418"/>
      <c r="AC186" s="372"/>
      <c r="AE186" s="1" t="str">
        <f>+L185</f>
        <v>□</v>
      </c>
    </row>
    <row r="187" spans="2:31" ht="21.75" customHeight="1" thickBot="1">
      <c r="B187" s="510"/>
      <c r="C187" s="511"/>
      <c r="D187" s="305"/>
      <c r="E187" s="306"/>
      <c r="F187" s="306"/>
      <c r="G187" s="306"/>
      <c r="H187" s="307"/>
      <c r="I187" s="170" t="s">
        <v>70</v>
      </c>
      <c r="J187" s="300" t="s">
        <v>317</v>
      </c>
      <c r="K187" s="300"/>
      <c r="L187" s="170" t="s">
        <v>141</v>
      </c>
      <c r="M187" s="300" t="s">
        <v>318</v>
      </c>
      <c r="N187" s="300"/>
      <c r="O187" s="300"/>
      <c r="P187" s="101"/>
      <c r="Q187" s="102"/>
      <c r="R187" s="214" t="s">
        <v>123</v>
      </c>
      <c r="S187" s="377" t="s">
        <v>389</v>
      </c>
      <c r="T187" s="377"/>
      <c r="U187" s="377"/>
      <c r="V187" s="377"/>
      <c r="W187" s="377"/>
      <c r="X187" s="377"/>
      <c r="Y187" s="377"/>
      <c r="Z187" s="377"/>
      <c r="AA187" s="377"/>
      <c r="AB187" s="419"/>
      <c r="AC187" s="371"/>
      <c r="AE187" s="1" t="str">
        <f>+O185</f>
        <v>□</v>
      </c>
    </row>
    <row r="188" spans="2:43" ht="16.5" customHeight="1" thickBot="1">
      <c r="B188" s="510"/>
      <c r="C188" s="511"/>
      <c r="D188" s="35"/>
      <c r="E188" s="302" t="s">
        <v>48</v>
      </c>
      <c r="F188" s="303"/>
      <c r="G188" s="303"/>
      <c r="H188" s="304"/>
      <c r="I188" s="105"/>
      <c r="J188" s="198"/>
      <c r="K188" s="198"/>
      <c r="L188" s="198"/>
      <c r="M188" s="198"/>
      <c r="N188" s="199" t="s">
        <v>390</v>
      </c>
      <c r="O188" s="311" t="s">
        <v>336</v>
      </c>
      <c r="P188" s="311"/>
      <c r="Q188" s="311"/>
      <c r="R188" s="243" t="s">
        <v>210</v>
      </c>
      <c r="S188" s="244"/>
      <c r="T188" s="244"/>
      <c r="U188" s="244"/>
      <c r="V188" s="245"/>
      <c r="W188" s="245"/>
      <c r="X188" s="49" t="s">
        <v>175</v>
      </c>
      <c r="Y188" s="49"/>
      <c r="Z188" s="49"/>
      <c r="AA188" s="49"/>
      <c r="AB188" s="81"/>
      <c r="AC188" s="372"/>
      <c r="AE188" s="42" t="str">
        <f>+N186</f>
        <v>□</v>
      </c>
      <c r="AH188" s="45" t="str">
        <f>IF(AE188&amp;AE189&amp;AE190="■□□","◎無し",IF(AE188&amp;AE189&amp;AE190="□■□","●適合",IF(AE188&amp;AE189&amp;AE190="□□■","◆未達",IF(AE188&amp;AE189&amp;AE190="□□□","■未答","▼矛盾"))))</f>
        <v>■未答</v>
      </c>
      <c r="AI188" s="61"/>
      <c r="AL188" s="37" t="s">
        <v>111</v>
      </c>
      <c r="AM188" s="46" t="s">
        <v>112</v>
      </c>
      <c r="AN188" s="46" t="s">
        <v>113</v>
      </c>
      <c r="AO188" s="46" t="s">
        <v>114</v>
      </c>
      <c r="AP188" s="46" t="s">
        <v>115</v>
      </c>
      <c r="AQ188" s="46" t="s">
        <v>91</v>
      </c>
    </row>
    <row r="189" spans="2:43" ht="16.5" customHeight="1" thickBot="1">
      <c r="B189" s="510"/>
      <c r="C189" s="511"/>
      <c r="D189" s="35"/>
      <c r="E189" s="305"/>
      <c r="F189" s="306"/>
      <c r="G189" s="306"/>
      <c r="H189" s="307"/>
      <c r="I189" s="63" t="s">
        <v>116</v>
      </c>
      <c r="J189" s="313" t="s">
        <v>356</v>
      </c>
      <c r="K189" s="313"/>
      <c r="L189" s="313"/>
      <c r="M189" s="313"/>
      <c r="N189" s="313"/>
      <c r="O189" s="313"/>
      <c r="P189" s="313"/>
      <c r="Q189" s="314"/>
      <c r="R189" s="243" t="s">
        <v>214</v>
      </c>
      <c r="S189" s="244"/>
      <c r="T189" s="244"/>
      <c r="U189" s="244"/>
      <c r="V189" s="245"/>
      <c r="W189" s="245"/>
      <c r="X189" s="49" t="s">
        <v>173</v>
      </c>
      <c r="Y189" s="97"/>
      <c r="Z189" s="97"/>
      <c r="AA189" s="49"/>
      <c r="AB189" s="81"/>
      <c r="AC189" s="373"/>
      <c r="AE189" s="1" t="str">
        <f>+I187</f>
        <v>□</v>
      </c>
      <c r="AH189" s="160" t="s">
        <v>215</v>
      </c>
      <c r="AJ189" s="45" t="str">
        <f>IF(V189&gt;0,IF(V189&lt;195,"◆195未満","●適合"),"■未答")</f>
        <v>■未答</v>
      </c>
      <c r="AL189" s="37"/>
      <c r="AM189" s="43" t="s">
        <v>65</v>
      </c>
      <c r="AN189" s="43" t="s">
        <v>66</v>
      </c>
      <c r="AO189" s="43" t="s">
        <v>67</v>
      </c>
      <c r="AP189" s="45" t="s">
        <v>92</v>
      </c>
      <c r="AQ189" s="45" t="s">
        <v>68</v>
      </c>
    </row>
    <row r="190" spans="2:36" ht="16.5" customHeight="1" thickBot="1">
      <c r="B190" s="510"/>
      <c r="C190" s="511"/>
      <c r="D190" s="35"/>
      <c r="E190" s="308"/>
      <c r="F190" s="309"/>
      <c r="G190" s="309"/>
      <c r="H190" s="310"/>
      <c r="I190" s="63" t="s">
        <v>106</v>
      </c>
      <c r="J190" s="313" t="s">
        <v>357</v>
      </c>
      <c r="K190" s="313"/>
      <c r="L190" s="313"/>
      <c r="M190" s="313"/>
      <c r="N190" s="313"/>
      <c r="O190" s="313"/>
      <c r="P190" s="313"/>
      <c r="Q190" s="314"/>
      <c r="R190" s="56"/>
      <c r="S190" s="340" t="s">
        <v>217</v>
      </c>
      <c r="T190" s="340"/>
      <c r="U190" s="340"/>
      <c r="V190" s="340"/>
      <c r="W190" s="340"/>
      <c r="X190" s="340"/>
      <c r="Y190" s="339">
        <f>+W188*2+W189</f>
        <v>0</v>
      </c>
      <c r="Z190" s="339"/>
      <c r="AA190" s="49" t="s">
        <v>218</v>
      </c>
      <c r="AB190" s="81"/>
      <c r="AC190" s="373"/>
      <c r="AE190" s="1" t="str">
        <f>+L187</f>
        <v>□</v>
      </c>
      <c r="AH190" s="160" t="s">
        <v>219</v>
      </c>
      <c r="AJ190" s="45" t="str">
        <f>IF(Y190&gt;0,IF((V188*2+V189)&lt;550,IF((V188*2+V189)&gt;750,"◆未達","●適合"),"◆未達"),"■未答")</f>
        <v>■未答</v>
      </c>
    </row>
    <row r="191" spans="2:43" ht="31.5" customHeight="1" thickBot="1">
      <c r="B191" s="510"/>
      <c r="C191" s="511"/>
      <c r="D191" s="35"/>
      <c r="E191" s="324" t="s">
        <v>358</v>
      </c>
      <c r="F191" s="325"/>
      <c r="G191" s="325"/>
      <c r="H191" s="326"/>
      <c r="I191" s="85"/>
      <c r="J191" s="85"/>
      <c r="K191" s="85"/>
      <c r="L191" s="85"/>
      <c r="M191" s="85"/>
      <c r="N191" s="85"/>
      <c r="O191" s="85"/>
      <c r="P191" s="85"/>
      <c r="Q191" s="86"/>
      <c r="R191" s="243" t="s">
        <v>220</v>
      </c>
      <c r="S191" s="244"/>
      <c r="T191" s="244"/>
      <c r="U191" s="244"/>
      <c r="V191" s="245"/>
      <c r="W191" s="245"/>
      <c r="X191" s="49" t="s">
        <v>147</v>
      </c>
      <c r="Y191" s="97"/>
      <c r="Z191" s="97"/>
      <c r="AA191" s="49"/>
      <c r="AB191" s="81"/>
      <c r="AC191" s="371"/>
      <c r="AE191" s="42" t="str">
        <f>+N188</f>
        <v>□</v>
      </c>
      <c r="AH191" s="113" t="s">
        <v>221</v>
      </c>
      <c r="AJ191" s="45" t="str">
        <f>IF(V191&gt;0,IF(V191&gt;30,"◆30超過","●適合"),"■未答")</f>
        <v>■未答</v>
      </c>
      <c r="AL191" s="37" t="s">
        <v>111</v>
      </c>
      <c r="AM191" s="46" t="s">
        <v>112</v>
      </c>
      <c r="AN191" s="46" t="s">
        <v>113</v>
      </c>
      <c r="AO191" s="46" t="s">
        <v>114</v>
      </c>
      <c r="AP191" s="46" t="s">
        <v>115</v>
      </c>
      <c r="AQ191" s="46" t="s">
        <v>91</v>
      </c>
    </row>
    <row r="192" spans="2:43" ht="24" customHeight="1" thickBot="1">
      <c r="B192" s="510"/>
      <c r="C192" s="511"/>
      <c r="D192" s="35"/>
      <c r="E192" s="302" t="s">
        <v>391</v>
      </c>
      <c r="F192" s="303"/>
      <c r="G192" s="303"/>
      <c r="H192" s="304"/>
      <c r="I192" s="172"/>
      <c r="J192" s="106"/>
      <c r="K192" s="106"/>
      <c r="L192" s="106"/>
      <c r="M192" s="106"/>
      <c r="N192" s="199" t="s">
        <v>116</v>
      </c>
      <c r="O192" s="311" t="s">
        <v>336</v>
      </c>
      <c r="P192" s="311"/>
      <c r="Q192" s="311"/>
      <c r="R192" s="362" t="s">
        <v>360</v>
      </c>
      <c r="S192" s="363"/>
      <c r="T192" s="363"/>
      <c r="U192" s="363"/>
      <c r="V192" s="199" t="s">
        <v>156</v>
      </c>
      <c r="W192" s="79" t="s">
        <v>361</v>
      </c>
      <c r="X192" s="79"/>
      <c r="Y192" s="199" t="s">
        <v>156</v>
      </c>
      <c r="Z192" s="79" t="s">
        <v>362</v>
      </c>
      <c r="AA192" s="79"/>
      <c r="AB192" s="215"/>
      <c r="AC192" s="372"/>
      <c r="AE192" s="1" t="str">
        <f>+I189</f>
        <v>□</v>
      </c>
      <c r="AH192" s="45" t="str">
        <f>IF(AE191&amp;AE192&amp;AE193="■□□","◎無し",IF(AE191&amp;AE192&amp;AE193="□■□","●適合",IF(AE191&amp;AE192&amp;AE193="□□■","◆未達",IF(AE191&amp;AE192&amp;AE193="□□□","■未答","▼矛盾"))))</f>
        <v>■未答</v>
      </c>
      <c r="AL192" s="37"/>
      <c r="AM192" s="43" t="s">
        <v>65</v>
      </c>
      <c r="AN192" s="43" t="s">
        <v>66</v>
      </c>
      <c r="AO192" s="43" t="s">
        <v>67</v>
      </c>
      <c r="AP192" s="45" t="s">
        <v>92</v>
      </c>
      <c r="AQ192" s="45" t="s">
        <v>68</v>
      </c>
    </row>
    <row r="193" spans="2:31" ht="24" customHeight="1" thickBot="1">
      <c r="B193" s="510"/>
      <c r="C193" s="511"/>
      <c r="D193" s="35"/>
      <c r="E193" s="308"/>
      <c r="F193" s="309"/>
      <c r="G193" s="309"/>
      <c r="H193" s="310"/>
      <c r="I193" s="206" t="s">
        <v>106</v>
      </c>
      <c r="J193" s="313" t="s">
        <v>367</v>
      </c>
      <c r="K193" s="313"/>
      <c r="L193" s="313"/>
      <c r="M193" s="313"/>
      <c r="N193" s="313"/>
      <c r="O193" s="313"/>
      <c r="P193" s="313"/>
      <c r="Q193" s="314"/>
      <c r="R193" s="259" t="s">
        <v>363</v>
      </c>
      <c r="S193" s="260"/>
      <c r="T193" s="260"/>
      <c r="U193" s="260"/>
      <c r="V193" s="168" t="s">
        <v>364</v>
      </c>
      <c r="W193" s="97" t="s">
        <v>365</v>
      </c>
      <c r="X193" s="97"/>
      <c r="Y193" s="168" t="s">
        <v>364</v>
      </c>
      <c r="Z193" s="97" t="s">
        <v>366</v>
      </c>
      <c r="AA193" s="97"/>
      <c r="AB193" s="99"/>
      <c r="AC193" s="373"/>
      <c r="AE193" s="1" t="str">
        <f>+I190</f>
        <v>□</v>
      </c>
    </row>
    <row r="194" spans="2:29" ht="24" customHeight="1" thickBot="1">
      <c r="B194" s="510"/>
      <c r="C194" s="511"/>
      <c r="D194" s="35"/>
      <c r="E194" s="302" t="s">
        <v>49</v>
      </c>
      <c r="F194" s="303"/>
      <c r="G194" s="303"/>
      <c r="H194" s="304"/>
      <c r="I194" s="186"/>
      <c r="J194" s="51"/>
      <c r="K194" s="51"/>
      <c r="L194" s="51"/>
      <c r="M194" s="51"/>
      <c r="N194" s="51"/>
      <c r="O194" s="51"/>
      <c r="P194" s="51"/>
      <c r="Q194" s="52"/>
      <c r="R194" s="56"/>
      <c r="S194" s="49"/>
      <c r="T194" s="49"/>
      <c r="U194" s="49"/>
      <c r="V194" s="49"/>
      <c r="W194" s="49"/>
      <c r="X194" s="49"/>
      <c r="Y194" s="49"/>
      <c r="Z194" s="49"/>
      <c r="AA194" s="49"/>
      <c r="AB194" s="81"/>
      <c r="AC194" s="373"/>
    </row>
    <row r="195" spans="2:43" ht="24" customHeight="1" thickBot="1">
      <c r="B195" s="510"/>
      <c r="C195" s="511"/>
      <c r="D195" s="71"/>
      <c r="E195" s="305"/>
      <c r="F195" s="306"/>
      <c r="G195" s="306"/>
      <c r="H195" s="307"/>
      <c r="I195" s="206" t="s">
        <v>364</v>
      </c>
      <c r="J195" s="313" t="s">
        <v>368</v>
      </c>
      <c r="K195" s="313"/>
      <c r="L195" s="313"/>
      <c r="M195" s="313"/>
      <c r="N195" s="313"/>
      <c r="O195" s="313"/>
      <c r="P195" s="313"/>
      <c r="Q195" s="314"/>
      <c r="R195" s="259" t="s">
        <v>253</v>
      </c>
      <c r="S195" s="260"/>
      <c r="T195" s="260"/>
      <c r="U195" s="260"/>
      <c r="V195" s="168" t="s">
        <v>160</v>
      </c>
      <c r="W195" s="342" t="s">
        <v>254</v>
      </c>
      <c r="X195" s="342"/>
      <c r="Y195" s="168" t="s">
        <v>141</v>
      </c>
      <c r="Z195" s="341" t="s">
        <v>255</v>
      </c>
      <c r="AA195" s="260"/>
      <c r="AB195" s="179"/>
      <c r="AC195" s="373"/>
      <c r="AE195" s="42" t="str">
        <f>+N192</f>
        <v>□</v>
      </c>
      <c r="AH195" s="45" t="str">
        <f>IF(AE195&amp;AE196&amp;AE197="■□□","◎無し",IF(AE195&amp;AE196&amp;AE197="□■□","●適合",IF(AE195&amp;AE196&amp;AE197="□□■","◆未達",IF(AE195&amp;AE196&amp;AE197="□□□","■未答","▼矛盾"))))</f>
        <v>■未答</v>
      </c>
      <c r="AI195" s="61"/>
      <c r="AL195" s="37" t="s">
        <v>111</v>
      </c>
      <c r="AM195" s="46" t="s">
        <v>112</v>
      </c>
      <c r="AN195" s="46" t="s">
        <v>113</v>
      </c>
      <c r="AO195" s="46" t="s">
        <v>114</v>
      </c>
      <c r="AP195" s="46" t="s">
        <v>115</v>
      </c>
      <c r="AQ195" s="46" t="s">
        <v>91</v>
      </c>
    </row>
    <row r="196" spans="2:43" ht="24" customHeight="1" thickBot="1">
      <c r="B196" s="510"/>
      <c r="C196" s="511"/>
      <c r="D196" s="71"/>
      <c r="E196" s="308"/>
      <c r="F196" s="309"/>
      <c r="G196" s="309"/>
      <c r="H196" s="310"/>
      <c r="I196" s="216"/>
      <c r="J196" s="300"/>
      <c r="K196" s="300"/>
      <c r="L196" s="300"/>
      <c r="M196" s="300"/>
      <c r="N196" s="300"/>
      <c r="O196" s="300"/>
      <c r="P196" s="300"/>
      <c r="Q196" s="301"/>
      <c r="R196" s="376" t="s">
        <v>256</v>
      </c>
      <c r="S196" s="377"/>
      <c r="T196" s="377"/>
      <c r="U196" s="377"/>
      <c r="V196" s="377"/>
      <c r="W196" s="377"/>
      <c r="X196" s="361"/>
      <c r="Y196" s="361"/>
      <c r="Z196" s="361"/>
      <c r="AA196" s="88" t="s">
        <v>257</v>
      </c>
      <c r="AB196" s="90"/>
      <c r="AC196" s="371"/>
      <c r="AE196" s="1" t="str">
        <f>+I193</f>
        <v>□</v>
      </c>
      <c r="AL196" s="37"/>
      <c r="AM196" s="43" t="s">
        <v>65</v>
      </c>
      <c r="AN196" s="43" t="s">
        <v>66</v>
      </c>
      <c r="AO196" s="43" t="s">
        <v>67</v>
      </c>
      <c r="AP196" s="45" t="s">
        <v>92</v>
      </c>
      <c r="AQ196" s="45" t="s">
        <v>68</v>
      </c>
    </row>
    <row r="197" spans="2:31" ht="19.5" customHeight="1" thickBot="1">
      <c r="B197" s="510"/>
      <c r="C197" s="511"/>
      <c r="D197" s="278" t="s">
        <v>56</v>
      </c>
      <c r="E197" s="272"/>
      <c r="F197" s="272"/>
      <c r="G197" s="272"/>
      <c r="H197" s="273"/>
      <c r="I197" s="105"/>
      <c r="J197" s="181"/>
      <c r="K197" s="181"/>
      <c r="L197" s="181"/>
      <c r="M197" s="181"/>
      <c r="N197" s="181"/>
      <c r="O197" s="181"/>
      <c r="P197" s="181"/>
      <c r="Q197" s="182"/>
      <c r="R197" s="144"/>
      <c r="S197" s="79"/>
      <c r="T197" s="79"/>
      <c r="U197" s="79"/>
      <c r="V197" s="79"/>
      <c r="W197" s="79"/>
      <c r="X197" s="79"/>
      <c r="Y197" s="79"/>
      <c r="Z197" s="79"/>
      <c r="AA197" s="79"/>
      <c r="AB197" s="79"/>
      <c r="AC197" s="336"/>
      <c r="AE197" s="1" t="str">
        <f>+I195</f>
        <v>□</v>
      </c>
    </row>
    <row r="198" spans="2:43" ht="19.5" customHeight="1" thickBot="1">
      <c r="B198" s="510"/>
      <c r="C198" s="511"/>
      <c r="D198" s="264"/>
      <c r="E198" s="265"/>
      <c r="F198" s="265"/>
      <c r="G198" s="265"/>
      <c r="H198" s="266"/>
      <c r="I198" s="94"/>
      <c r="J198" s="51"/>
      <c r="K198" s="51"/>
      <c r="L198" s="51"/>
      <c r="M198" s="51"/>
      <c r="N198" s="51"/>
      <c r="O198" s="51"/>
      <c r="P198" s="51"/>
      <c r="Q198" s="52"/>
      <c r="R198" s="40" t="s">
        <v>106</v>
      </c>
      <c r="S198" s="244" t="s">
        <v>392</v>
      </c>
      <c r="T198" s="244"/>
      <c r="U198" s="244"/>
      <c r="V198" s="244"/>
      <c r="W198" s="244"/>
      <c r="X198" s="244"/>
      <c r="Y198" s="244"/>
      <c r="Z198" s="244"/>
      <c r="AA198" s="244"/>
      <c r="AB198" s="374"/>
      <c r="AC198" s="337"/>
      <c r="AE198" s="42" t="str">
        <f>+I199</f>
        <v>□</v>
      </c>
      <c r="AH198" s="45" t="str">
        <f>IF(AE198&amp;AE199&amp;AE200="■□□","◎無し",IF(AE198&amp;AE199&amp;AE200="□■□","●適合",IF(AE198&amp;AE199&amp;AE200="□□■","◆未達",IF(AE198&amp;AE199&amp;AE200="□□□","■未答","▼矛盾"))))</f>
        <v>■未答</v>
      </c>
      <c r="AI198" s="61"/>
      <c r="AL198" s="37" t="s">
        <v>111</v>
      </c>
      <c r="AM198" s="46" t="s">
        <v>112</v>
      </c>
      <c r="AN198" s="46" t="s">
        <v>113</v>
      </c>
      <c r="AO198" s="46" t="s">
        <v>114</v>
      </c>
      <c r="AP198" s="46" t="s">
        <v>115</v>
      </c>
      <c r="AQ198" s="46" t="s">
        <v>91</v>
      </c>
    </row>
    <row r="199" spans="2:43" ht="19.5" customHeight="1" thickBot="1">
      <c r="B199" s="510"/>
      <c r="C199" s="511"/>
      <c r="D199" s="264"/>
      <c r="E199" s="265"/>
      <c r="F199" s="265"/>
      <c r="G199" s="265"/>
      <c r="H199" s="266"/>
      <c r="I199" s="63" t="s">
        <v>102</v>
      </c>
      <c r="J199" s="37" t="s">
        <v>109</v>
      </c>
      <c r="K199" s="37"/>
      <c r="L199" s="37"/>
      <c r="M199" s="37"/>
      <c r="N199" s="37"/>
      <c r="O199" s="37"/>
      <c r="P199" s="37"/>
      <c r="Q199" s="39"/>
      <c r="R199" s="40" t="s">
        <v>123</v>
      </c>
      <c r="S199" s="260" t="s">
        <v>274</v>
      </c>
      <c r="T199" s="260"/>
      <c r="U199" s="260"/>
      <c r="V199" s="260"/>
      <c r="W199" s="260"/>
      <c r="X199" s="260"/>
      <c r="Y199" s="260"/>
      <c r="Z199" s="260"/>
      <c r="AA199" s="260"/>
      <c r="AB199" s="341"/>
      <c r="AC199" s="337"/>
      <c r="AE199" s="1" t="str">
        <f>+I201</f>
        <v>□</v>
      </c>
      <c r="AL199" s="37"/>
      <c r="AM199" s="43" t="s">
        <v>65</v>
      </c>
      <c r="AN199" s="43" t="s">
        <v>66</v>
      </c>
      <c r="AO199" s="43" t="s">
        <v>67</v>
      </c>
      <c r="AP199" s="45" t="s">
        <v>92</v>
      </c>
      <c r="AQ199" s="45" t="s">
        <v>68</v>
      </c>
    </row>
    <row r="200" spans="2:31" ht="19.5" customHeight="1" thickBot="1">
      <c r="B200" s="510"/>
      <c r="C200" s="511"/>
      <c r="D200" s="264"/>
      <c r="E200" s="265"/>
      <c r="F200" s="265"/>
      <c r="G200" s="265"/>
      <c r="H200" s="266"/>
      <c r="I200" s="94"/>
      <c r="J200" s="37"/>
      <c r="K200" s="37"/>
      <c r="L200" s="37"/>
      <c r="M200" s="37"/>
      <c r="N200" s="37"/>
      <c r="O200" s="37"/>
      <c r="P200" s="37"/>
      <c r="Q200" s="39"/>
      <c r="R200" s="48"/>
      <c r="S200" s="260"/>
      <c r="T200" s="260"/>
      <c r="U200" s="260"/>
      <c r="V200" s="260"/>
      <c r="W200" s="260"/>
      <c r="X200" s="260"/>
      <c r="Y200" s="260"/>
      <c r="Z200" s="260"/>
      <c r="AA200" s="260"/>
      <c r="AB200" s="341"/>
      <c r="AC200" s="337"/>
      <c r="AE200" s="1" t="str">
        <f>+I202</f>
        <v>□</v>
      </c>
    </row>
    <row r="201" spans="2:36" ht="25.5" customHeight="1" thickBot="1">
      <c r="B201" s="510"/>
      <c r="C201" s="511"/>
      <c r="D201" s="71"/>
      <c r="E201" s="324" t="s">
        <v>57</v>
      </c>
      <c r="F201" s="325"/>
      <c r="G201" s="325"/>
      <c r="H201" s="326"/>
      <c r="I201" s="63" t="s">
        <v>106</v>
      </c>
      <c r="J201" s="37" t="s">
        <v>188</v>
      </c>
      <c r="K201" s="37"/>
      <c r="L201" s="37"/>
      <c r="M201" s="37"/>
      <c r="N201" s="37"/>
      <c r="O201" s="37"/>
      <c r="P201" s="37"/>
      <c r="Q201" s="39"/>
      <c r="R201" s="259" t="s">
        <v>280</v>
      </c>
      <c r="S201" s="260"/>
      <c r="T201" s="260"/>
      <c r="U201" s="260"/>
      <c r="V201" s="260"/>
      <c r="W201" s="260"/>
      <c r="X201" s="260"/>
      <c r="Y201" s="245"/>
      <c r="Z201" s="245"/>
      <c r="AA201" s="97" t="s">
        <v>281</v>
      </c>
      <c r="AB201" s="99"/>
      <c r="AC201" s="337"/>
      <c r="AH201" s="113" t="s">
        <v>282</v>
      </c>
      <c r="AJ201" s="45" t="str">
        <f>IF(Y201&gt;0,IF(Y201&lt;650,"腰1100",IF(Y201&gt;=1100,"基準なし","床1100")),"■未答")</f>
        <v>■未答</v>
      </c>
    </row>
    <row r="202" spans="2:36" ht="25.5" customHeight="1" thickBot="1">
      <c r="B202" s="510"/>
      <c r="C202" s="511"/>
      <c r="D202" s="71"/>
      <c r="E202" s="324"/>
      <c r="F202" s="325"/>
      <c r="G202" s="325"/>
      <c r="H202" s="326"/>
      <c r="I202" s="63" t="s">
        <v>123</v>
      </c>
      <c r="J202" s="37" t="s">
        <v>284</v>
      </c>
      <c r="K202" s="37"/>
      <c r="L202" s="37"/>
      <c r="M202" s="37"/>
      <c r="N202" s="37"/>
      <c r="O202" s="37"/>
      <c r="P202" s="37"/>
      <c r="Q202" s="39"/>
      <c r="R202" s="259" t="s">
        <v>285</v>
      </c>
      <c r="S202" s="260"/>
      <c r="T202" s="260"/>
      <c r="U202" s="260"/>
      <c r="V202" s="260"/>
      <c r="W202" s="260"/>
      <c r="X202" s="260"/>
      <c r="Y202" s="245"/>
      <c r="Z202" s="245"/>
      <c r="AA202" s="97" t="s">
        <v>173</v>
      </c>
      <c r="AB202" s="99"/>
      <c r="AC202" s="337"/>
      <c r="AH202" s="113" t="s">
        <v>286</v>
      </c>
      <c r="AJ202" s="45" t="str">
        <f>IF(Y202&gt;0,IF(Y201&lt;650,IF(Y202&lt;1100,"◆未達","●適合"),IF(Y201&gt;=1100,"基準なし","◎不問")),"■未答")</f>
        <v>■未答</v>
      </c>
    </row>
    <row r="203" spans="2:36" ht="25.5" customHeight="1" thickBot="1">
      <c r="B203" s="510"/>
      <c r="C203" s="511"/>
      <c r="D203" s="71"/>
      <c r="E203" s="324"/>
      <c r="F203" s="325"/>
      <c r="G203" s="325"/>
      <c r="H203" s="326"/>
      <c r="I203" s="37"/>
      <c r="J203" s="37"/>
      <c r="K203" s="37"/>
      <c r="L203" s="37"/>
      <c r="M203" s="37"/>
      <c r="N203" s="37"/>
      <c r="O203" s="37"/>
      <c r="P203" s="37"/>
      <c r="Q203" s="39"/>
      <c r="R203" s="157" t="s">
        <v>393</v>
      </c>
      <c r="S203" s="97"/>
      <c r="T203" s="97"/>
      <c r="U203" s="97"/>
      <c r="V203" s="97"/>
      <c r="W203" s="97"/>
      <c r="X203" s="97"/>
      <c r="Y203" s="245"/>
      <c r="Z203" s="245"/>
      <c r="AA203" s="97" t="s">
        <v>281</v>
      </c>
      <c r="AB203" s="99"/>
      <c r="AC203" s="337"/>
      <c r="AH203" s="113" t="s">
        <v>394</v>
      </c>
      <c r="AJ203" s="45" t="str">
        <f>IF(Y201&gt;0,IF(Y201&gt;=300,IF(Y201&lt;650,"◎不問",IF(Y201&lt;1100,IF(Y203&lt;1100,"◆未達","●適合"),"基準なし")),IF(Y203&lt;1100,"◆未達","●適合")),"■未答")</f>
        <v>■未答</v>
      </c>
    </row>
    <row r="204" spans="2:29" ht="25.5" customHeight="1" thickBot="1">
      <c r="B204" s="510"/>
      <c r="C204" s="511"/>
      <c r="D204" s="71"/>
      <c r="E204" s="324" t="s">
        <v>58</v>
      </c>
      <c r="F204" s="325"/>
      <c r="G204" s="325"/>
      <c r="H204" s="326"/>
      <c r="I204" s="94"/>
      <c r="J204" s="95"/>
      <c r="K204" s="95"/>
      <c r="L204" s="37"/>
      <c r="M204" s="37"/>
      <c r="N204" s="37"/>
      <c r="O204" s="37"/>
      <c r="P204" s="37"/>
      <c r="Q204" s="39"/>
      <c r="R204" s="56"/>
      <c r="S204" s="49"/>
      <c r="T204" s="49"/>
      <c r="U204" s="49"/>
      <c r="V204" s="49"/>
      <c r="W204" s="49"/>
      <c r="X204" s="49"/>
      <c r="Y204" s="49"/>
      <c r="Z204" s="49"/>
      <c r="AA204" s="49"/>
      <c r="AB204" s="49"/>
      <c r="AC204" s="337"/>
    </row>
    <row r="205" spans="2:36" ht="25.5" customHeight="1" thickBot="1">
      <c r="B205" s="510"/>
      <c r="C205" s="511"/>
      <c r="D205" s="71"/>
      <c r="E205" s="324"/>
      <c r="F205" s="325"/>
      <c r="G205" s="325"/>
      <c r="H205" s="326"/>
      <c r="I205" s="94"/>
      <c r="J205" s="95"/>
      <c r="K205" s="95"/>
      <c r="L205" s="37"/>
      <c r="M205" s="37"/>
      <c r="N205" s="37"/>
      <c r="O205" s="37"/>
      <c r="P205" s="37"/>
      <c r="Q205" s="39"/>
      <c r="R205" s="243" t="s">
        <v>308</v>
      </c>
      <c r="S205" s="244"/>
      <c r="T205" s="244"/>
      <c r="U205" s="244"/>
      <c r="V205" s="244"/>
      <c r="W205" s="244"/>
      <c r="X205" s="244"/>
      <c r="Y205" s="245"/>
      <c r="Z205" s="245"/>
      <c r="AA205" s="49" t="s">
        <v>175</v>
      </c>
      <c r="AB205" s="49"/>
      <c r="AC205" s="337"/>
      <c r="AH205" s="113" t="s">
        <v>309</v>
      </c>
      <c r="AJ205" s="45" t="str">
        <f>IF(Y205&gt;0,IF(Y205&gt;110,"◆未達","●適合"),"■未答")</f>
        <v>■未答</v>
      </c>
    </row>
    <row r="206" spans="2:29" ht="25.5" customHeight="1" thickBot="1">
      <c r="B206" s="510"/>
      <c r="C206" s="511"/>
      <c r="D206" s="147"/>
      <c r="E206" s="415"/>
      <c r="F206" s="416"/>
      <c r="G206" s="416"/>
      <c r="H206" s="417"/>
      <c r="I206" s="154"/>
      <c r="J206" s="212"/>
      <c r="K206" s="212"/>
      <c r="L206" s="148"/>
      <c r="M206" s="148"/>
      <c r="N206" s="148"/>
      <c r="O206" s="148"/>
      <c r="P206" s="148"/>
      <c r="Q206" s="149"/>
      <c r="R206" s="151"/>
      <c r="S206" s="151"/>
      <c r="T206" s="151"/>
      <c r="U206" s="151"/>
      <c r="V206" s="151"/>
      <c r="W206" s="151"/>
      <c r="X206" s="151"/>
      <c r="Y206" s="151"/>
      <c r="Z206" s="151"/>
      <c r="AA206" s="151"/>
      <c r="AB206" s="151"/>
      <c r="AC206" s="351"/>
    </row>
    <row r="207" spans="2:43" ht="18" customHeight="1">
      <c r="B207" s="298" t="s">
        <v>395</v>
      </c>
      <c r="C207" s="295"/>
      <c r="D207" s="295" t="s">
        <v>396</v>
      </c>
      <c r="E207" s="295"/>
      <c r="F207" s="295"/>
      <c r="G207" s="295"/>
      <c r="H207" s="291"/>
      <c r="I207" s="152" t="s">
        <v>102</v>
      </c>
      <c r="J207" s="366" t="s">
        <v>397</v>
      </c>
      <c r="K207" s="366"/>
      <c r="L207" s="366"/>
      <c r="M207" s="366"/>
      <c r="N207" s="366"/>
      <c r="O207" s="366"/>
      <c r="P207" s="366"/>
      <c r="Q207" s="367"/>
      <c r="R207" s="217" t="s">
        <v>398</v>
      </c>
      <c r="S207" s="218"/>
      <c r="T207" s="218"/>
      <c r="U207" s="218"/>
      <c r="V207" s="218"/>
      <c r="W207" s="218"/>
      <c r="X207" s="218"/>
      <c r="Y207" s="218"/>
      <c r="Z207" s="218"/>
      <c r="AA207" s="218"/>
      <c r="AB207" s="219"/>
      <c r="AC207" s="34"/>
      <c r="AE207" s="42">
        <f>+I209</f>
        <v>0</v>
      </c>
      <c r="AH207" s="45" t="e">
        <f>IF(AE207&amp;AE209&amp;#REF!="■□□","◎無し",IF(AE207&amp;AE209&amp;#REF!="□■□","●適合",IF(AE207&amp;AE209&amp;#REF!="□□■","◆未達",IF(AE207&amp;AE209&amp;#REF!="□□□","■未答","▼矛盾"))))</f>
        <v>#REF!</v>
      </c>
      <c r="AI207" s="61"/>
      <c r="AL207" s="37" t="s">
        <v>111</v>
      </c>
      <c r="AM207" s="46" t="s">
        <v>112</v>
      </c>
      <c r="AN207" s="46" t="s">
        <v>113</v>
      </c>
      <c r="AO207" s="46" t="s">
        <v>114</v>
      </c>
      <c r="AP207" s="46" t="s">
        <v>115</v>
      </c>
      <c r="AQ207" s="46" t="s">
        <v>91</v>
      </c>
    </row>
    <row r="208" spans="2:43" ht="18" customHeight="1">
      <c r="B208" s="296"/>
      <c r="C208" s="297"/>
      <c r="D208" s="297"/>
      <c r="E208" s="297"/>
      <c r="F208" s="297"/>
      <c r="G208" s="297"/>
      <c r="H208" s="292"/>
      <c r="I208" s="368" t="s">
        <v>399</v>
      </c>
      <c r="J208" s="369"/>
      <c r="K208" s="369"/>
      <c r="L208" s="369"/>
      <c r="M208" s="369"/>
      <c r="N208" s="37"/>
      <c r="O208" s="37"/>
      <c r="P208" s="37"/>
      <c r="Q208" s="39"/>
      <c r="R208" s="48"/>
      <c r="S208" s="98"/>
      <c r="T208" s="98"/>
      <c r="U208" s="98"/>
      <c r="V208" s="98"/>
      <c r="W208" s="98"/>
      <c r="X208" s="98"/>
      <c r="Y208" s="98"/>
      <c r="Z208" s="98"/>
      <c r="AA208" s="98"/>
      <c r="AB208" s="179"/>
      <c r="AC208" s="41"/>
      <c r="AE208" s="9"/>
      <c r="AH208" s="61"/>
      <c r="AI208" s="61"/>
      <c r="AL208" s="37"/>
      <c r="AM208" s="46"/>
      <c r="AN208" s="46"/>
      <c r="AO208" s="46"/>
      <c r="AP208" s="46"/>
      <c r="AQ208" s="46"/>
    </row>
    <row r="209" spans="2:43" ht="18" customHeight="1">
      <c r="B209" s="296"/>
      <c r="C209" s="297"/>
      <c r="D209" s="297"/>
      <c r="E209" s="297"/>
      <c r="F209" s="297"/>
      <c r="G209" s="297"/>
      <c r="H209" s="292"/>
      <c r="I209" s="94"/>
      <c r="J209" s="63" t="s">
        <v>400</v>
      </c>
      <c r="K209" s="364" t="s">
        <v>401</v>
      </c>
      <c r="L209" s="364"/>
      <c r="M209" s="364"/>
      <c r="N209" s="364"/>
      <c r="O209" s="364"/>
      <c r="P209" s="364"/>
      <c r="Q209" s="365"/>
      <c r="R209" s="48"/>
      <c r="S209" s="63" t="s">
        <v>402</v>
      </c>
      <c r="T209" s="260" t="s">
        <v>403</v>
      </c>
      <c r="U209" s="260"/>
      <c r="V209" s="260"/>
      <c r="W209" s="260"/>
      <c r="X209" s="260"/>
      <c r="Y209" s="260"/>
      <c r="Z209" s="260"/>
      <c r="AA209" s="260"/>
      <c r="AB209" s="341"/>
      <c r="AC209" s="41"/>
      <c r="AE209" s="1" t="str">
        <f>+I215</f>
        <v>□</v>
      </c>
      <c r="AL209" s="37"/>
      <c r="AM209" s="43" t="s">
        <v>65</v>
      </c>
      <c r="AN209" s="43" t="s">
        <v>66</v>
      </c>
      <c r="AO209" s="43" t="s">
        <v>67</v>
      </c>
      <c r="AP209" s="45" t="s">
        <v>92</v>
      </c>
      <c r="AQ209" s="45" t="s">
        <v>68</v>
      </c>
    </row>
    <row r="210" spans="2:43" ht="18" customHeight="1">
      <c r="B210" s="296"/>
      <c r="C210" s="297"/>
      <c r="D210" s="297"/>
      <c r="E210" s="297"/>
      <c r="F210" s="297"/>
      <c r="G210" s="297"/>
      <c r="H210" s="292"/>
      <c r="I210" s="94"/>
      <c r="J210" s="63" t="s">
        <v>70</v>
      </c>
      <c r="K210" s="364" t="s">
        <v>318</v>
      </c>
      <c r="L210" s="364"/>
      <c r="M210" s="364"/>
      <c r="N210" s="364"/>
      <c r="O210" s="364"/>
      <c r="P210" s="364"/>
      <c r="Q210" s="365"/>
      <c r="R210" s="48"/>
      <c r="S210" s="63" t="s">
        <v>125</v>
      </c>
      <c r="T210" s="260" t="s">
        <v>404</v>
      </c>
      <c r="U210" s="260"/>
      <c r="V210" s="260"/>
      <c r="W210" s="260"/>
      <c r="X210" s="260"/>
      <c r="Y210" s="260"/>
      <c r="Z210" s="260"/>
      <c r="AA210" s="260"/>
      <c r="AB210" s="341"/>
      <c r="AC210" s="41"/>
      <c r="AE210" s="42" t="e">
        <f>+#REF!</f>
        <v>#REF!</v>
      </c>
      <c r="AH210" s="45" t="e">
        <f>IF(AE210&amp;#REF!&amp;AE216="■□□","◎無し",IF(AE210&amp;#REF!&amp;AE216="□■□","●適合",IF(AE210&amp;#REF!&amp;AE216="□□■","◆未達",IF(AE210&amp;#REF!&amp;AE216="□□□","■未答","▼矛盾"))))</f>
        <v>#REF!</v>
      </c>
      <c r="AI210" s="61"/>
      <c r="AL210" s="37" t="s">
        <v>111</v>
      </c>
      <c r="AM210" s="46" t="s">
        <v>112</v>
      </c>
      <c r="AN210" s="46" t="s">
        <v>113</v>
      </c>
      <c r="AO210" s="46" t="s">
        <v>114</v>
      </c>
      <c r="AP210" s="46" t="s">
        <v>115</v>
      </c>
      <c r="AQ210" s="46" t="s">
        <v>91</v>
      </c>
    </row>
    <row r="211" spans="2:43" ht="18" customHeight="1">
      <c r="B211" s="296"/>
      <c r="C211" s="297"/>
      <c r="D211" s="297"/>
      <c r="E211" s="297"/>
      <c r="F211" s="297"/>
      <c r="G211" s="297"/>
      <c r="H211" s="292"/>
      <c r="I211" s="368" t="s">
        <v>405</v>
      </c>
      <c r="J211" s="369"/>
      <c r="K211" s="369"/>
      <c r="L211" s="369"/>
      <c r="M211" s="369"/>
      <c r="N211" s="37"/>
      <c r="O211" s="37"/>
      <c r="P211" s="37"/>
      <c r="Q211" s="39"/>
      <c r="R211" s="48"/>
      <c r="S211" s="64"/>
      <c r="T211" s="64"/>
      <c r="U211" s="64"/>
      <c r="V211" s="64"/>
      <c r="W211" s="64"/>
      <c r="X211" s="64"/>
      <c r="Y211" s="64"/>
      <c r="Z211" s="64"/>
      <c r="AA211" s="64"/>
      <c r="AB211" s="145"/>
      <c r="AC211" s="41"/>
      <c r="AE211" s="9"/>
      <c r="AH211" s="61"/>
      <c r="AI211" s="61"/>
      <c r="AL211" s="37"/>
      <c r="AM211" s="46"/>
      <c r="AN211" s="46"/>
      <c r="AO211" s="46"/>
      <c r="AP211" s="46"/>
      <c r="AQ211" s="46"/>
    </row>
    <row r="212" spans="2:43" ht="18" customHeight="1">
      <c r="B212" s="296"/>
      <c r="C212" s="297"/>
      <c r="D212" s="297"/>
      <c r="E212" s="297"/>
      <c r="F212" s="297"/>
      <c r="G212" s="297"/>
      <c r="H212" s="292"/>
      <c r="I212" s="94"/>
      <c r="J212" s="63" t="s">
        <v>400</v>
      </c>
      <c r="K212" s="313" t="s">
        <v>406</v>
      </c>
      <c r="L212" s="313"/>
      <c r="M212" s="313"/>
      <c r="N212" s="313"/>
      <c r="O212" s="313"/>
      <c r="P212" s="313"/>
      <c r="Q212" s="314"/>
      <c r="R212" s="220" t="s">
        <v>398</v>
      </c>
      <c r="S212" s="110"/>
      <c r="T212" s="110"/>
      <c r="U212" s="110"/>
      <c r="V212" s="110"/>
      <c r="W212" s="110"/>
      <c r="X212" s="110"/>
      <c r="Y212" s="110"/>
      <c r="Z212" s="110"/>
      <c r="AA212" s="110"/>
      <c r="AB212" s="221"/>
      <c r="AC212" s="41"/>
      <c r="AE212" s="42">
        <f>+I213</f>
        <v>0</v>
      </c>
      <c r="AH212" s="45" t="str">
        <f>IF(AE212&amp;AE213&amp;AE217="■□□","◎無し",IF(AE212&amp;AE213&amp;AE217="□■□","●適合",IF(AE212&amp;AE213&amp;AE217="□□■","◆未達",IF(AE212&amp;AE213&amp;AE217="□□□","■未答","▼矛盾"))))</f>
        <v>▼矛盾</v>
      </c>
      <c r="AI212" s="61"/>
      <c r="AL212" s="37" t="s">
        <v>111</v>
      </c>
      <c r="AM212" s="46" t="s">
        <v>112</v>
      </c>
      <c r="AN212" s="46" t="s">
        <v>113</v>
      </c>
      <c r="AO212" s="46" t="s">
        <v>114</v>
      </c>
      <c r="AP212" s="46" t="s">
        <v>115</v>
      </c>
      <c r="AQ212" s="46" t="s">
        <v>91</v>
      </c>
    </row>
    <row r="213" spans="2:43" ht="18" customHeight="1">
      <c r="B213" s="296"/>
      <c r="C213" s="297"/>
      <c r="D213" s="297"/>
      <c r="E213" s="297"/>
      <c r="F213" s="297"/>
      <c r="G213" s="297"/>
      <c r="H213" s="292"/>
      <c r="I213" s="94"/>
      <c r="J213" s="94"/>
      <c r="K213" s="63" t="s">
        <v>102</v>
      </c>
      <c r="L213" s="313" t="s">
        <v>407</v>
      </c>
      <c r="M213" s="313"/>
      <c r="N213" s="313"/>
      <c r="O213" s="313"/>
      <c r="P213" s="313"/>
      <c r="Q213" s="314"/>
      <c r="R213" s="48"/>
      <c r="S213" s="94"/>
      <c r="T213" s="98"/>
      <c r="U213" s="98"/>
      <c r="V213" s="98"/>
      <c r="W213" s="98"/>
      <c r="X213" s="98"/>
      <c r="Y213" s="98"/>
      <c r="Z213" s="98"/>
      <c r="AA213" s="98"/>
      <c r="AB213" s="179"/>
      <c r="AC213" s="41"/>
      <c r="AE213" s="1" t="str">
        <f>+I218</f>
        <v>□</v>
      </c>
      <c r="AL213" s="37"/>
      <c r="AM213" s="43" t="s">
        <v>65</v>
      </c>
      <c r="AN213" s="43" t="s">
        <v>66</v>
      </c>
      <c r="AO213" s="43" t="s">
        <v>67</v>
      </c>
      <c r="AP213" s="45" t="s">
        <v>92</v>
      </c>
      <c r="AQ213" s="45" t="s">
        <v>68</v>
      </c>
    </row>
    <row r="214" spans="2:43" ht="18" customHeight="1" thickBot="1">
      <c r="B214" s="296"/>
      <c r="C214" s="297"/>
      <c r="D214" s="297"/>
      <c r="E214" s="297"/>
      <c r="F214" s="297"/>
      <c r="G214" s="297"/>
      <c r="H214" s="292"/>
      <c r="I214" s="94"/>
      <c r="J214" s="95"/>
      <c r="K214" s="63" t="s">
        <v>70</v>
      </c>
      <c r="L214" s="95" t="s">
        <v>318</v>
      </c>
      <c r="M214" s="95"/>
      <c r="N214" s="95"/>
      <c r="O214" s="95"/>
      <c r="P214" s="95"/>
      <c r="Q214" s="96"/>
      <c r="R214" s="48"/>
      <c r="S214" s="94"/>
      <c r="T214" s="98"/>
      <c r="U214" s="98"/>
      <c r="V214" s="98"/>
      <c r="W214" s="98"/>
      <c r="X214" s="98"/>
      <c r="Y214" s="98"/>
      <c r="Z214" s="98"/>
      <c r="AA214" s="98"/>
      <c r="AB214" s="179"/>
      <c r="AC214" s="41"/>
      <c r="AE214" s="42" t="str">
        <f>+I216</f>
        <v>□</v>
      </c>
      <c r="AH214" s="45" t="str">
        <f>IF(AE214&amp;AE216&amp;AE219="■□□","◎無し",IF(AE214&amp;AE216&amp;AE219="□■□","●適合",IF(AE214&amp;AE216&amp;AE219="□□■","◆未達",IF(AE214&amp;AE216&amp;AE219="□□□","■未答","▼矛盾"))))</f>
        <v>■未答</v>
      </c>
      <c r="AI214" s="61"/>
      <c r="AL214" s="37" t="s">
        <v>111</v>
      </c>
      <c r="AM214" s="46" t="s">
        <v>112</v>
      </c>
      <c r="AN214" s="46" t="s">
        <v>113</v>
      </c>
      <c r="AO214" s="46" t="s">
        <v>114</v>
      </c>
      <c r="AP214" s="46" t="s">
        <v>115</v>
      </c>
      <c r="AQ214" s="46" t="s">
        <v>91</v>
      </c>
    </row>
    <row r="215" spans="2:43" ht="18" customHeight="1">
      <c r="B215" s="296"/>
      <c r="C215" s="297"/>
      <c r="D215" s="293" t="s">
        <v>408</v>
      </c>
      <c r="E215" s="321"/>
      <c r="F215" s="321"/>
      <c r="G215" s="321"/>
      <c r="H215" s="294"/>
      <c r="I215" s="152" t="s">
        <v>102</v>
      </c>
      <c r="J215" s="30" t="s">
        <v>409</v>
      </c>
      <c r="K215" s="163"/>
      <c r="L215" s="163"/>
      <c r="M215" s="163"/>
      <c r="N215" s="163"/>
      <c r="O215" s="163"/>
      <c r="P215" s="163"/>
      <c r="Q215" s="164"/>
      <c r="R215" s="165"/>
      <c r="S215" s="166"/>
      <c r="T215" s="166"/>
      <c r="U215" s="166"/>
      <c r="V215" s="166"/>
      <c r="W215" s="166"/>
      <c r="X215" s="166"/>
      <c r="Y215" s="166"/>
      <c r="Z215" s="166"/>
      <c r="AA215" s="166"/>
      <c r="AB215" s="166"/>
      <c r="AC215" s="370"/>
      <c r="AE215" s="42" t="str">
        <f>+I215</f>
        <v>□</v>
      </c>
      <c r="AH215" s="45" t="str">
        <f>IF(AE215&amp;AE216&amp;AE217="■□□","◎無し",IF(AE215&amp;AE216&amp;AE217="□■□","●適合",IF(AE215&amp;AE216&amp;AE217="□□■","◆未達",IF(AE215&amp;AE216&amp;AE217="□□□","■未答","▼矛盾"))))</f>
        <v>■未答</v>
      </c>
      <c r="AI215" s="61"/>
      <c r="AL215" s="37" t="s">
        <v>111</v>
      </c>
      <c r="AM215" s="46" t="s">
        <v>112</v>
      </c>
      <c r="AN215" s="46" t="s">
        <v>113</v>
      </c>
      <c r="AO215" s="46" t="s">
        <v>114</v>
      </c>
      <c r="AP215" s="46" t="s">
        <v>115</v>
      </c>
      <c r="AQ215" s="46" t="s">
        <v>91</v>
      </c>
    </row>
    <row r="216" spans="2:43" ht="18" customHeight="1">
      <c r="B216" s="296"/>
      <c r="C216" s="297"/>
      <c r="D216" s="305"/>
      <c r="E216" s="306"/>
      <c r="F216" s="306"/>
      <c r="G216" s="306"/>
      <c r="H216" s="307"/>
      <c r="I216" s="170" t="s">
        <v>102</v>
      </c>
      <c r="J216" s="300" t="s">
        <v>317</v>
      </c>
      <c r="K216" s="300"/>
      <c r="L216" s="170" t="s">
        <v>141</v>
      </c>
      <c r="M216" s="300" t="s">
        <v>318</v>
      </c>
      <c r="N216" s="300"/>
      <c r="O216" s="300"/>
      <c r="P216" s="67"/>
      <c r="Q216" s="68"/>
      <c r="R216" s="87"/>
      <c r="S216" s="88"/>
      <c r="T216" s="88"/>
      <c r="U216" s="88"/>
      <c r="V216" s="88"/>
      <c r="W216" s="88"/>
      <c r="X216" s="88"/>
      <c r="Y216" s="88"/>
      <c r="Z216" s="88"/>
      <c r="AA216" s="88"/>
      <c r="AB216" s="88"/>
      <c r="AC216" s="371"/>
      <c r="AE216" s="1" t="str">
        <f>+I216</f>
        <v>□</v>
      </c>
      <c r="AL216" s="37"/>
      <c r="AM216" s="43" t="s">
        <v>65</v>
      </c>
      <c r="AN216" s="43" t="s">
        <v>66</v>
      </c>
      <c r="AO216" s="43" t="s">
        <v>67</v>
      </c>
      <c r="AP216" s="45" t="s">
        <v>92</v>
      </c>
      <c r="AQ216" s="45" t="s">
        <v>68</v>
      </c>
    </row>
    <row r="217" spans="2:31" ht="19.5" customHeight="1">
      <c r="B217" s="296"/>
      <c r="C217" s="297"/>
      <c r="D217" s="71"/>
      <c r="E217" s="302" t="s">
        <v>59</v>
      </c>
      <c r="F217" s="303"/>
      <c r="G217" s="303"/>
      <c r="H217" s="304"/>
      <c r="I217" s="106"/>
      <c r="J217" s="106"/>
      <c r="K217" s="106"/>
      <c r="L217" s="106"/>
      <c r="M217" s="106"/>
      <c r="N217" s="199" t="s">
        <v>106</v>
      </c>
      <c r="O217" s="311" t="s">
        <v>336</v>
      </c>
      <c r="P217" s="311"/>
      <c r="Q217" s="312"/>
      <c r="R217" s="261" t="s">
        <v>410</v>
      </c>
      <c r="S217" s="262"/>
      <c r="T217" s="262"/>
      <c r="U217" s="262"/>
      <c r="V217" s="262"/>
      <c r="W217" s="262"/>
      <c r="X217" s="262"/>
      <c r="Y217" s="262"/>
      <c r="Z217" s="299"/>
      <c r="AA217" s="299"/>
      <c r="AB217" s="92" t="s">
        <v>173</v>
      </c>
      <c r="AC217" s="372"/>
      <c r="AE217" s="1" t="str">
        <f>+L216</f>
        <v>□</v>
      </c>
    </row>
    <row r="218" spans="2:43" ht="19.5" customHeight="1">
      <c r="B218" s="296"/>
      <c r="C218" s="297"/>
      <c r="D218" s="71"/>
      <c r="E218" s="305"/>
      <c r="F218" s="306"/>
      <c r="G218" s="306"/>
      <c r="H218" s="307"/>
      <c r="I218" s="63" t="s">
        <v>85</v>
      </c>
      <c r="J218" s="313" t="s">
        <v>193</v>
      </c>
      <c r="K218" s="313"/>
      <c r="L218" s="313"/>
      <c r="M218" s="313"/>
      <c r="N218" s="313"/>
      <c r="O218" s="313"/>
      <c r="P218" s="313"/>
      <c r="Q218" s="314"/>
      <c r="R218" s="157"/>
      <c r="S218" s="97"/>
      <c r="T218" s="97"/>
      <c r="U218" s="97"/>
      <c r="V218" s="97"/>
      <c r="W218" s="97"/>
      <c r="X218" s="97"/>
      <c r="Y218" s="97"/>
      <c r="Z218" s="97"/>
      <c r="AA218" s="97"/>
      <c r="AB218" s="97"/>
      <c r="AC218" s="373"/>
      <c r="AE218" s="42" t="str">
        <f>+N217</f>
        <v>□</v>
      </c>
      <c r="AH218" s="45" t="str">
        <f>IF(AE218&amp;AE219&amp;AE220="■□□","◎無し",IF(AE218&amp;AE219&amp;AE220="□■□","●適合",IF(AE218&amp;AE219&amp;AE220="□□■","◆未達",IF(AE218&amp;AE219&amp;AE220="□□□","■未答","▼矛盾"))))</f>
        <v>■未答</v>
      </c>
      <c r="AI218" s="61"/>
      <c r="AJ218" s="43" t="str">
        <f>IF(Z217=0,"■未答",IF(Z217&lt;800,"◆未達","●範囲内"))</f>
        <v>■未答</v>
      </c>
      <c r="AL218" s="37" t="s">
        <v>111</v>
      </c>
      <c r="AM218" s="46" t="s">
        <v>112</v>
      </c>
      <c r="AN218" s="46" t="s">
        <v>113</v>
      </c>
      <c r="AO218" s="46" t="s">
        <v>114</v>
      </c>
      <c r="AP218" s="46" t="s">
        <v>115</v>
      </c>
      <c r="AQ218" s="46" t="s">
        <v>91</v>
      </c>
    </row>
    <row r="219" spans="2:43" ht="19.5" customHeight="1">
      <c r="B219" s="296"/>
      <c r="C219" s="297"/>
      <c r="D219" s="71"/>
      <c r="E219" s="308"/>
      <c r="F219" s="309"/>
      <c r="G219" s="309"/>
      <c r="H219" s="310"/>
      <c r="I219" s="66" t="s">
        <v>116</v>
      </c>
      <c r="J219" s="300" t="s">
        <v>196</v>
      </c>
      <c r="K219" s="300"/>
      <c r="L219" s="300"/>
      <c r="M219" s="300"/>
      <c r="N219" s="300"/>
      <c r="O219" s="300"/>
      <c r="P219" s="300"/>
      <c r="Q219" s="301"/>
      <c r="R219" s="87"/>
      <c r="S219" s="88"/>
      <c r="T219" s="88"/>
      <c r="U219" s="88"/>
      <c r="V219" s="88"/>
      <c r="W219" s="88"/>
      <c r="X219" s="88"/>
      <c r="Y219" s="88"/>
      <c r="Z219" s="88"/>
      <c r="AA219" s="88"/>
      <c r="AB219" s="88"/>
      <c r="AC219" s="371"/>
      <c r="AE219" s="1" t="str">
        <f>+I218</f>
        <v>□</v>
      </c>
      <c r="AL219" s="37"/>
      <c r="AM219" s="43" t="s">
        <v>65</v>
      </c>
      <c r="AN219" s="43" t="s">
        <v>66</v>
      </c>
      <c r="AO219" s="43" t="s">
        <v>67</v>
      </c>
      <c r="AP219" s="45" t="s">
        <v>92</v>
      </c>
      <c r="AQ219" s="45" t="s">
        <v>68</v>
      </c>
    </row>
    <row r="220" spans="2:31" ht="19.5" customHeight="1">
      <c r="B220" s="296"/>
      <c r="C220" s="297"/>
      <c r="D220" s="71"/>
      <c r="E220" s="302" t="s">
        <v>60</v>
      </c>
      <c r="F220" s="303"/>
      <c r="G220" s="303"/>
      <c r="H220" s="304"/>
      <c r="I220" s="106"/>
      <c r="J220" s="106"/>
      <c r="K220" s="106"/>
      <c r="L220" s="106"/>
      <c r="M220" s="106"/>
      <c r="N220" s="199" t="s">
        <v>106</v>
      </c>
      <c r="O220" s="311" t="s">
        <v>336</v>
      </c>
      <c r="P220" s="311"/>
      <c r="Q220" s="312"/>
      <c r="R220" s="261" t="s">
        <v>411</v>
      </c>
      <c r="S220" s="262"/>
      <c r="T220" s="262"/>
      <c r="U220" s="262"/>
      <c r="V220" s="262"/>
      <c r="W220" s="262"/>
      <c r="X220" s="262"/>
      <c r="Y220" s="262"/>
      <c r="Z220" s="299"/>
      <c r="AA220" s="299"/>
      <c r="AB220" s="92" t="s">
        <v>173</v>
      </c>
      <c r="AC220" s="372"/>
      <c r="AE220" s="1" t="str">
        <f>+I219</f>
        <v>□</v>
      </c>
    </row>
    <row r="221" spans="2:43" ht="19.5" customHeight="1">
      <c r="B221" s="296"/>
      <c r="C221" s="297"/>
      <c r="D221" s="71"/>
      <c r="E221" s="305"/>
      <c r="F221" s="306"/>
      <c r="G221" s="306"/>
      <c r="H221" s="307"/>
      <c r="I221" s="63" t="s">
        <v>85</v>
      </c>
      <c r="J221" s="313" t="s">
        <v>193</v>
      </c>
      <c r="K221" s="313"/>
      <c r="L221" s="313"/>
      <c r="M221" s="313"/>
      <c r="N221" s="313"/>
      <c r="O221" s="313"/>
      <c r="P221" s="313"/>
      <c r="Q221" s="314"/>
      <c r="R221" s="157"/>
      <c r="S221" s="97"/>
      <c r="T221" s="97"/>
      <c r="U221" s="97"/>
      <c r="V221" s="97"/>
      <c r="W221" s="97"/>
      <c r="X221" s="97"/>
      <c r="Y221" s="97"/>
      <c r="Z221" s="97"/>
      <c r="AA221" s="97"/>
      <c r="AB221" s="97"/>
      <c r="AC221" s="373"/>
      <c r="AE221" s="42" t="str">
        <f>+N220</f>
        <v>□</v>
      </c>
      <c r="AH221" s="45" t="str">
        <f>IF(AE221&amp;AE222&amp;AE223="■□□","◎無し",IF(AE221&amp;AE222&amp;AE223="□■□","●適合",IF(AE221&amp;AE222&amp;AE223="□□■","◆未達",IF(AE221&amp;AE222&amp;AE223="□□□","■未答","▼矛盾"))))</f>
        <v>■未答</v>
      </c>
      <c r="AI221" s="61"/>
      <c r="AJ221" s="43" t="str">
        <f>IF(Z220=0,"■未答",IF(Z220&lt;1500,"◆未達","●範囲内"))</f>
        <v>■未答</v>
      </c>
      <c r="AL221" s="37" t="s">
        <v>111</v>
      </c>
      <c r="AM221" s="46" t="s">
        <v>112</v>
      </c>
      <c r="AN221" s="46" t="s">
        <v>113</v>
      </c>
      <c r="AO221" s="46" t="s">
        <v>114</v>
      </c>
      <c r="AP221" s="46" t="s">
        <v>115</v>
      </c>
      <c r="AQ221" s="46" t="s">
        <v>91</v>
      </c>
    </row>
    <row r="222" spans="2:43" ht="19.5" customHeight="1">
      <c r="B222" s="296"/>
      <c r="C222" s="297"/>
      <c r="D222" s="84"/>
      <c r="E222" s="308"/>
      <c r="F222" s="309"/>
      <c r="G222" s="309"/>
      <c r="H222" s="310"/>
      <c r="I222" s="66" t="s">
        <v>116</v>
      </c>
      <c r="J222" s="300" t="s">
        <v>196</v>
      </c>
      <c r="K222" s="300"/>
      <c r="L222" s="300"/>
      <c r="M222" s="300"/>
      <c r="N222" s="300"/>
      <c r="O222" s="300"/>
      <c r="P222" s="300"/>
      <c r="Q222" s="301"/>
      <c r="R222" s="87"/>
      <c r="S222" s="88"/>
      <c r="T222" s="88"/>
      <c r="U222" s="88"/>
      <c r="V222" s="88"/>
      <c r="W222" s="88"/>
      <c r="X222" s="88"/>
      <c r="Y222" s="88"/>
      <c r="Z222" s="88"/>
      <c r="AA222" s="88"/>
      <c r="AB222" s="88"/>
      <c r="AC222" s="371"/>
      <c r="AE222" s="1" t="str">
        <f>+I221</f>
        <v>□</v>
      </c>
      <c r="AL222" s="37"/>
      <c r="AM222" s="43" t="s">
        <v>65</v>
      </c>
      <c r="AN222" s="43" t="s">
        <v>66</v>
      </c>
      <c r="AO222" s="43" t="s">
        <v>67</v>
      </c>
      <c r="AP222" s="45" t="s">
        <v>92</v>
      </c>
      <c r="AQ222" s="45" t="s">
        <v>68</v>
      </c>
    </row>
    <row r="223" spans="2:31" ht="19.5" customHeight="1">
      <c r="B223" s="296"/>
      <c r="C223" s="297"/>
      <c r="D223" s="302" t="s">
        <v>61</v>
      </c>
      <c r="E223" s="303"/>
      <c r="F223" s="303"/>
      <c r="G223" s="303"/>
      <c r="H223" s="304"/>
      <c r="I223" s="197"/>
      <c r="J223" s="198"/>
      <c r="K223" s="198"/>
      <c r="L223" s="197"/>
      <c r="M223" s="198"/>
      <c r="N223" s="199" t="s">
        <v>106</v>
      </c>
      <c r="O223" s="311" t="s">
        <v>336</v>
      </c>
      <c r="P223" s="311"/>
      <c r="Q223" s="312"/>
      <c r="R223" s="91"/>
      <c r="S223" s="92"/>
      <c r="T223" s="92"/>
      <c r="U223" s="92"/>
      <c r="V223" s="92"/>
      <c r="W223" s="92"/>
      <c r="X223" s="92"/>
      <c r="Y223" s="92"/>
      <c r="Z223" s="92"/>
      <c r="AA223" s="92"/>
      <c r="AB223" s="92"/>
      <c r="AC223" s="336"/>
      <c r="AE223" s="1" t="str">
        <f>+I222</f>
        <v>□</v>
      </c>
    </row>
    <row r="224" spans="2:43" ht="19.5" customHeight="1">
      <c r="B224" s="296"/>
      <c r="C224" s="297"/>
      <c r="D224" s="305"/>
      <c r="E224" s="306"/>
      <c r="F224" s="306"/>
      <c r="G224" s="306"/>
      <c r="H224" s="307"/>
      <c r="I224" s="168" t="s">
        <v>70</v>
      </c>
      <c r="J224" s="313" t="s">
        <v>337</v>
      </c>
      <c r="K224" s="313"/>
      <c r="L224" s="313"/>
      <c r="M224" s="313"/>
      <c r="N224" s="313"/>
      <c r="O224" s="313"/>
      <c r="P224" s="313"/>
      <c r="Q224" s="314"/>
      <c r="R224" s="157"/>
      <c r="S224" s="97"/>
      <c r="T224" s="97"/>
      <c r="U224" s="97"/>
      <c r="V224" s="97"/>
      <c r="W224" s="97"/>
      <c r="X224" s="97"/>
      <c r="Y224" s="97"/>
      <c r="Z224" s="97"/>
      <c r="AA224" s="97"/>
      <c r="AB224" s="97"/>
      <c r="AC224" s="337"/>
      <c r="AE224" s="42" t="str">
        <f>+N223</f>
        <v>□</v>
      </c>
      <c r="AH224" s="45" t="str">
        <f>IF(AE224&amp;AE225&amp;AE226="■□□","◎無し",IF(AE224&amp;AE225&amp;AE226="□■□","●適合",IF(AE224&amp;AE225&amp;AE226="□□■","◆未達",IF(AE224&amp;AE225&amp;AE226="□□□","■未答","▼矛盾"))))</f>
        <v>■未答</v>
      </c>
      <c r="AI224" s="61"/>
      <c r="AL224" s="37" t="s">
        <v>111</v>
      </c>
      <c r="AM224" s="46" t="s">
        <v>112</v>
      </c>
      <c r="AN224" s="46" t="s">
        <v>113</v>
      </c>
      <c r="AO224" s="46" t="s">
        <v>114</v>
      </c>
      <c r="AP224" s="46" t="s">
        <v>115</v>
      </c>
      <c r="AQ224" s="46" t="s">
        <v>91</v>
      </c>
    </row>
    <row r="225" spans="2:43" ht="19.5" customHeight="1">
      <c r="B225" s="289"/>
      <c r="C225" s="290"/>
      <c r="D225" s="308"/>
      <c r="E225" s="309"/>
      <c r="F225" s="309"/>
      <c r="G225" s="309"/>
      <c r="H225" s="310"/>
      <c r="I225" s="170" t="s">
        <v>102</v>
      </c>
      <c r="J225" s="300" t="s">
        <v>338</v>
      </c>
      <c r="K225" s="300"/>
      <c r="L225" s="300"/>
      <c r="M225" s="300"/>
      <c r="N225" s="300"/>
      <c r="O225" s="300"/>
      <c r="P225" s="300"/>
      <c r="Q225" s="301"/>
      <c r="R225" s="87"/>
      <c r="S225" s="88"/>
      <c r="T225" s="88"/>
      <c r="U225" s="88"/>
      <c r="V225" s="88"/>
      <c r="W225" s="88"/>
      <c r="X225" s="88"/>
      <c r="Y225" s="88"/>
      <c r="Z225" s="88"/>
      <c r="AA225" s="88"/>
      <c r="AB225" s="88"/>
      <c r="AC225" s="338"/>
      <c r="AE225" s="1" t="str">
        <f>+I224</f>
        <v>□</v>
      </c>
      <c r="AL225" s="37"/>
      <c r="AM225" s="43" t="s">
        <v>65</v>
      </c>
      <c r="AN225" s="43" t="s">
        <v>66</v>
      </c>
      <c r="AO225" s="43" t="s">
        <v>67</v>
      </c>
      <c r="AP225" s="45" t="s">
        <v>92</v>
      </c>
      <c r="AQ225" s="45" t="s">
        <v>68</v>
      </c>
    </row>
    <row r="226" spans="2:31" ht="19.5" customHeight="1">
      <c r="B226" s="315" t="s">
        <v>412</v>
      </c>
      <c r="C226" s="316"/>
      <c r="D226" s="302" t="s">
        <v>62</v>
      </c>
      <c r="E226" s="303"/>
      <c r="F226" s="303"/>
      <c r="G226" s="303"/>
      <c r="H226" s="304"/>
      <c r="I226" s="197"/>
      <c r="J226" s="198"/>
      <c r="K226" s="198"/>
      <c r="L226" s="197"/>
      <c r="M226" s="198"/>
      <c r="N226" s="199" t="s">
        <v>106</v>
      </c>
      <c r="O226" s="311" t="s">
        <v>413</v>
      </c>
      <c r="P226" s="311"/>
      <c r="Q226" s="312"/>
      <c r="R226" s="200" t="s">
        <v>106</v>
      </c>
      <c r="S226" s="363" t="s">
        <v>414</v>
      </c>
      <c r="T226" s="363"/>
      <c r="U226" s="363"/>
      <c r="V226" s="363"/>
      <c r="W226" s="363"/>
      <c r="X226" s="363"/>
      <c r="Y226" s="363"/>
      <c r="Z226" s="363"/>
      <c r="AA226" s="363"/>
      <c r="AB226" s="375"/>
      <c r="AC226" s="336"/>
      <c r="AE226" s="1" t="str">
        <f>+I225</f>
        <v>□</v>
      </c>
    </row>
    <row r="227" spans="2:43" ht="19.5" customHeight="1">
      <c r="B227" s="317"/>
      <c r="C227" s="316"/>
      <c r="D227" s="305"/>
      <c r="E227" s="306"/>
      <c r="F227" s="306"/>
      <c r="G227" s="306"/>
      <c r="H227" s="307"/>
      <c r="I227" s="168" t="s">
        <v>70</v>
      </c>
      <c r="J227" s="313" t="s">
        <v>341</v>
      </c>
      <c r="K227" s="313"/>
      <c r="L227" s="313"/>
      <c r="M227" s="313"/>
      <c r="N227" s="313"/>
      <c r="O227" s="313"/>
      <c r="P227" s="313"/>
      <c r="Q227" s="314"/>
      <c r="R227" s="40" t="s">
        <v>342</v>
      </c>
      <c r="S227" s="244" t="s">
        <v>415</v>
      </c>
      <c r="T227" s="244"/>
      <c r="U227" s="244"/>
      <c r="V227" s="244"/>
      <c r="W227" s="244"/>
      <c r="X227" s="244"/>
      <c r="Y227" s="244"/>
      <c r="Z227" s="244"/>
      <c r="AA227" s="244"/>
      <c r="AB227" s="374"/>
      <c r="AC227" s="337"/>
      <c r="AE227" s="42" t="str">
        <f>+N226</f>
        <v>□</v>
      </c>
      <c r="AH227" s="45" t="str">
        <f>IF(AE227&amp;AE228&amp;AE229="■□□","◎無し",IF(AE227&amp;AE228&amp;AE229="□■□","●適合",IF(AE227&amp;AE228&amp;AE229="□□■","◆未達",IF(AE227&amp;AE228&amp;AE229="□□□","■未答","▼矛盾"))))</f>
        <v>■未答</v>
      </c>
      <c r="AI227" s="61"/>
      <c r="AL227" s="37" t="s">
        <v>111</v>
      </c>
      <c r="AM227" s="46" t="s">
        <v>112</v>
      </c>
      <c r="AN227" s="46" t="s">
        <v>113</v>
      </c>
      <c r="AO227" s="46" t="s">
        <v>114</v>
      </c>
      <c r="AP227" s="46" t="s">
        <v>115</v>
      </c>
      <c r="AQ227" s="46" t="s">
        <v>91</v>
      </c>
    </row>
    <row r="228" spans="2:43" ht="19.5" customHeight="1">
      <c r="B228" s="317"/>
      <c r="C228" s="316"/>
      <c r="D228" s="305"/>
      <c r="E228" s="306"/>
      <c r="F228" s="306"/>
      <c r="G228" s="306"/>
      <c r="H228" s="307"/>
      <c r="I228" s="170" t="s">
        <v>102</v>
      </c>
      <c r="J228" s="300" t="s">
        <v>344</v>
      </c>
      <c r="K228" s="300"/>
      <c r="L228" s="300"/>
      <c r="M228" s="300"/>
      <c r="N228" s="300"/>
      <c r="O228" s="300"/>
      <c r="P228" s="300"/>
      <c r="Q228" s="301"/>
      <c r="R228" s="87"/>
      <c r="S228" s="88"/>
      <c r="T228" s="88"/>
      <c r="U228" s="88"/>
      <c r="V228" s="88"/>
      <c r="W228" s="88"/>
      <c r="X228" s="88"/>
      <c r="Y228" s="88"/>
      <c r="Z228" s="88"/>
      <c r="AA228" s="88"/>
      <c r="AB228" s="90"/>
      <c r="AC228" s="338"/>
      <c r="AE228" s="1" t="str">
        <f>+I227</f>
        <v>□</v>
      </c>
      <c r="AL228" s="37"/>
      <c r="AM228" s="43" t="s">
        <v>65</v>
      </c>
      <c r="AN228" s="43" t="s">
        <v>66</v>
      </c>
      <c r="AO228" s="43" t="s">
        <v>67</v>
      </c>
      <c r="AP228" s="45" t="s">
        <v>92</v>
      </c>
      <c r="AQ228" s="45" t="s">
        <v>68</v>
      </c>
    </row>
    <row r="229" spans="2:31" ht="19.5" customHeight="1">
      <c r="B229" s="317"/>
      <c r="C229" s="316"/>
      <c r="D229" s="71"/>
      <c r="E229" s="302" t="s">
        <v>63</v>
      </c>
      <c r="F229" s="303"/>
      <c r="G229" s="303"/>
      <c r="H229" s="304"/>
      <c r="I229" s="106"/>
      <c r="J229" s="106"/>
      <c r="K229" s="106"/>
      <c r="L229" s="106"/>
      <c r="M229" s="106"/>
      <c r="N229" s="197"/>
      <c r="O229" s="198"/>
      <c r="P229" s="198"/>
      <c r="Q229" s="201"/>
      <c r="R229" s="91"/>
      <c r="S229" s="92"/>
      <c r="T229" s="202"/>
      <c r="U229" s="92"/>
      <c r="V229" s="92"/>
      <c r="W229" s="92"/>
      <c r="X229" s="203"/>
      <c r="Y229" s="203"/>
      <c r="Z229" s="203"/>
      <c r="AA229" s="92"/>
      <c r="AB229" s="80" t="s">
        <v>110</v>
      </c>
      <c r="AC229" s="336"/>
      <c r="AE229" s="1" t="str">
        <f>+I228</f>
        <v>□</v>
      </c>
    </row>
    <row r="230" spans="2:43" ht="19.5" customHeight="1">
      <c r="B230" s="317"/>
      <c r="C230" s="316"/>
      <c r="D230" s="71"/>
      <c r="E230" s="305"/>
      <c r="F230" s="306"/>
      <c r="G230" s="306"/>
      <c r="H230" s="307"/>
      <c r="I230" s="95"/>
      <c r="J230" s="95"/>
      <c r="K230" s="95"/>
      <c r="L230" s="95"/>
      <c r="M230" s="95"/>
      <c r="N230" s="168" t="s">
        <v>94</v>
      </c>
      <c r="O230" s="313" t="s">
        <v>336</v>
      </c>
      <c r="P230" s="313"/>
      <c r="Q230" s="314"/>
      <c r="R230" s="157"/>
      <c r="S230" s="97"/>
      <c r="T230" s="343" t="s">
        <v>345</v>
      </c>
      <c r="U230" s="343"/>
      <c r="V230" s="343"/>
      <c r="W230" s="343"/>
      <c r="X230" s="245"/>
      <c r="Y230" s="245"/>
      <c r="Z230" s="245"/>
      <c r="AA230" s="97" t="s">
        <v>346</v>
      </c>
      <c r="AB230" s="99"/>
      <c r="AC230" s="337"/>
      <c r="AE230" s="42" t="str">
        <f>+N230</f>
        <v>□</v>
      </c>
      <c r="AH230" s="45" t="str">
        <f>IF(AE230&amp;AE231&amp;AE232="■□□","◎無し",IF(AE230&amp;AE231&amp;AE232="□■□","●適合",IF(AE230&amp;AE231&amp;AE232="□□■","◆未達",IF(AE230&amp;AE231&amp;AE232="□□□","■未答","▼矛盾"))))</f>
        <v>■未答</v>
      </c>
      <c r="AI230" s="61"/>
      <c r="AL230" s="37" t="s">
        <v>111</v>
      </c>
      <c r="AM230" s="46" t="s">
        <v>112</v>
      </c>
      <c r="AN230" s="46" t="s">
        <v>113</v>
      </c>
      <c r="AO230" s="46" t="s">
        <v>114</v>
      </c>
      <c r="AP230" s="46" t="s">
        <v>115</v>
      </c>
      <c r="AQ230" s="46" t="s">
        <v>91</v>
      </c>
    </row>
    <row r="231" spans="2:43" ht="19.5" customHeight="1">
      <c r="B231" s="317"/>
      <c r="C231" s="316"/>
      <c r="D231" s="71"/>
      <c r="E231" s="305"/>
      <c r="F231" s="306"/>
      <c r="G231" s="306"/>
      <c r="H231" s="307"/>
      <c r="I231" s="63" t="s">
        <v>116</v>
      </c>
      <c r="J231" s="313" t="s">
        <v>196</v>
      </c>
      <c r="K231" s="313"/>
      <c r="L231" s="313"/>
      <c r="M231" s="313"/>
      <c r="N231" s="313"/>
      <c r="O231" s="313"/>
      <c r="P231" s="313"/>
      <c r="Q231" s="314"/>
      <c r="R231" s="40" t="s">
        <v>267</v>
      </c>
      <c r="S231" s="244" t="s">
        <v>416</v>
      </c>
      <c r="T231" s="244"/>
      <c r="U231" s="244"/>
      <c r="V231" s="244"/>
      <c r="W231" s="244"/>
      <c r="X231" s="244"/>
      <c r="Y231" s="244"/>
      <c r="Z231" s="244"/>
      <c r="AA231" s="244"/>
      <c r="AB231" s="374"/>
      <c r="AC231" s="337"/>
      <c r="AE231" s="1" t="str">
        <f>+I231</f>
        <v>□</v>
      </c>
      <c r="AH231" s="113" t="s">
        <v>204</v>
      </c>
      <c r="AJ231" s="204" t="str">
        <f>IF(X230&gt;0,IF(X230&gt;80,"場合分け",8),"(未答)")</f>
        <v>(未答)</v>
      </c>
      <c r="AL231" s="37"/>
      <c r="AM231" s="43" t="s">
        <v>65</v>
      </c>
      <c r="AN231" s="43" t="s">
        <v>66</v>
      </c>
      <c r="AO231" s="43" t="s">
        <v>67</v>
      </c>
      <c r="AP231" s="45" t="s">
        <v>92</v>
      </c>
      <c r="AQ231" s="45" t="s">
        <v>68</v>
      </c>
    </row>
    <row r="232" spans="2:36" ht="19.5" customHeight="1">
      <c r="B232" s="317"/>
      <c r="C232" s="316"/>
      <c r="D232" s="71"/>
      <c r="E232" s="305"/>
      <c r="F232" s="306"/>
      <c r="G232" s="306"/>
      <c r="H232" s="307"/>
      <c r="I232" s="63" t="s">
        <v>106</v>
      </c>
      <c r="J232" s="313" t="s">
        <v>193</v>
      </c>
      <c r="K232" s="313"/>
      <c r="L232" s="313"/>
      <c r="M232" s="313"/>
      <c r="N232" s="313"/>
      <c r="O232" s="313"/>
      <c r="P232" s="313"/>
      <c r="Q232" s="314"/>
      <c r="R232" s="40" t="s">
        <v>347</v>
      </c>
      <c r="S232" s="244" t="s">
        <v>348</v>
      </c>
      <c r="T232" s="244"/>
      <c r="U232" s="244"/>
      <c r="V232" s="244"/>
      <c r="W232" s="244"/>
      <c r="X232" s="244"/>
      <c r="Y232" s="244"/>
      <c r="Z232" s="244"/>
      <c r="AA232" s="244"/>
      <c r="AB232" s="374"/>
      <c r="AC232" s="337"/>
      <c r="AE232" s="1" t="str">
        <f>+I232</f>
        <v>□</v>
      </c>
      <c r="AH232" s="113" t="s">
        <v>350</v>
      </c>
      <c r="AJ232" s="45" t="str">
        <f>IF(Z233&gt;0,IF(Z233&lt;AJ231,"◆未達","●適合"),"■未答")</f>
        <v>■未答</v>
      </c>
    </row>
    <row r="233" spans="2:36" ht="19.5" customHeight="1">
      <c r="B233" s="317"/>
      <c r="C233" s="316"/>
      <c r="D233" s="71"/>
      <c r="E233" s="305"/>
      <c r="F233" s="306"/>
      <c r="G233" s="306"/>
      <c r="H233" s="307"/>
      <c r="I233" s="95"/>
      <c r="J233" s="95"/>
      <c r="K233" s="95"/>
      <c r="L233" s="95"/>
      <c r="M233" s="95"/>
      <c r="N233" s="95"/>
      <c r="O233" s="95"/>
      <c r="P233" s="95"/>
      <c r="Q233" s="96"/>
      <c r="R233" s="157"/>
      <c r="S233" s="378" t="s">
        <v>351</v>
      </c>
      <c r="T233" s="378"/>
      <c r="U233" s="378"/>
      <c r="V233" s="378"/>
      <c r="W233" s="378"/>
      <c r="X233" s="378"/>
      <c r="Y233" s="97" t="s">
        <v>352</v>
      </c>
      <c r="Z233" s="245"/>
      <c r="AA233" s="245"/>
      <c r="AB233" s="99"/>
      <c r="AC233" s="337"/>
      <c r="AH233" s="113" t="s">
        <v>417</v>
      </c>
      <c r="AJ233" s="45" t="str">
        <f>IF(Y234&gt;0,IF(Y234&lt;1200,"◆未達","●適合"),"■未答")</f>
        <v>■未答</v>
      </c>
    </row>
    <row r="234" spans="2:36" ht="19.5" customHeight="1">
      <c r="B234" s="317"/>
      <c r="C234" s="316"/>
      <c r="D234" s="71"/>
      <c r="E234" s="305"/>
      <c r="F234" s="306"/>
      <c r="G234" s="306"/>
      <c r="H234" s="307"/>
      <c r="I234" s="95"/>
      <c r="J234" s="95"/>
      <c r="K234" s="95"/>
      <c r="L234" s="95"/>
      <c r="M234" s="95"/>
      <c r="N234" s="95"/>
      <c r="O234" s="95"/>
      <c r="P234" s="95"/>
      <c r="Q234" s="96"/>
      <c r="R234" s="157"/>
      <c r="S234" s="378" t="s">
        <v>418</v>
      </c>
      <c r="T234" s="378"/>
      <c r="U234" s="378"/>
      <c r="V234" s="378"/>
      <c r="W234" s="378"/>
      <c r="X234" s="378"/>
      <c r="Y234" s="247"/>
      <c r="Z234" s="247"/>
      <c r="AA234" s="176" t="s">
        <v>419</v>
      </c>
      <c r="AB234" s="99"/>
      <c r="AC234" s="337"/>
      <c r="AH234" s="113"/>
      <c r="AJ234" s="113"/>
    </row>
    <row r="235" spans="2:36" ht="19.5" customHeight="1">
      <c r="B235" s="317"/>
      <c r="C235" s="316"/>
      <c r="D235" s="71"/>
      <c r="E235" s="305"/>
      <c r="F235" s="306"/>
      <c r="G235" s="306"/>
      <c r="H235" s="307"/>
      <c r="I235" s="101"/>
      <c r="J235" s="101"/>
      <c r="K235" s="101"/>
      <c r="L235" s="101"/>
      <c r="M235" s="101"/>
      <c r="N235" s="101"/>
      <c r="O235" s="101"/>
      <c r="P235" s="101"/>
      <c r="Q235" s="102"/>
      <c r="R235" s="87"/>
      <c r="S235" s="88"/>
      <c r="T235" s="88"/>
      <c r="U235" s="88"/>
      <c r="V235" s="88"/>
      <c r="W235" s="88"/>
      <c r="X235" s="89"/>
      <c r="Y235" s="246"/>
      <c r="Z235" s="246"/>
      <c r="AA235" s="209"/>
      <c r="AB235" s="90"/>
      <c r="AC235" s="338"/>
      <c r="AH235" s="113"/>
      <c r="AJ235" s="113"/>
    </row>
    <row r="236" spans="2:43" ht="19.5" customHeight="1">
      <c r="B236" s="317"/>
      <c r="C236" s="316"/>
      <c r="D236" s="71"/>
      <c r="E236" s="278" t="s">
        <v>420</v>
      </c>
      <c r="F236" s="272"/>
      <c r="G236" s="272"/>
      <c r="H236" s="273"/>
      <c r="I236" s="211"/>
      <c r="J236" s="207"/>
      <c r="K236" s="207"/>
      <c r="L236" s="211"/>
      <c r="M236" s="207"/>
      <c r="N236" s="168" t="s">
        <v>354</v>
      </c>
      <c r="O236" s="311" t="s">
        <v>336</v>
      </c>
      <c r="P236" s="311"/>
      <c r="Q236" s="312"/>
      <c r="R236" s="210"/>
      <c r="S236" s="109"/>
      <c r="T236" s="109"/>
      <c r="U236" s="109"/>
      <c r="V236" s="109"/>
      <c r="W236" s="109"/>
      <c r="X236" s="203"/>
      <c r="Y236" s="203"/>
      <c r="Z236" s="203"/>
      <c r="AA236" s="92"/>
      <c r="AB236" s="80" t="s">
        <v>110</v>
      </c>
      <c r="AC236" s="372"/>
      <c r="AE236" s="42" t="str">
        <f>+N236</f>
        <v>□</v>
      </c>
      <c r="AH236" s="45" t="str">
        <f>IF(AE236&amp;AE237&amp;AE238="■□□","◎無し",IF(AE236&amp;AE237&amp;AE238="□■□","●適合",IF(AE236&amp;AE237&amp;AE238="□□■","◆未達",IF(AE236&amp;AE237&amp;AE238="□□□","■未答","▼矛盾"))))</f>
        <v>■未答</v>
      </c>
      <c r="AI236" s="61"/>
      <c r="AL236" s="37" t="s">
        <v>111</v>
      </c>
      <c r="AM236" s="46" t="s">
        <v>112</v>
      </c>
      <c r="AN236" s="46" t="s">
        <v>113</v>
      </c>
      <c r="AO236" s="46" t="s">
        <v>114</v>
      </c>
      <c r="AP236" s="46" t="s">
        <v>115</v>
      </c>
      <c r="AQ236" s="46" t="s">
        <v>91</v>
      </c>
    </row>
    <row r="237" spans="2:43" ht="19.5" customHeight="1">
      <c r="B237" s="317"/>
      <c r="C237" s="316"/>
      <c r="D237" s="71"/>
      <c r="E237" s="264"/>
      <c r="F237" s="265"/>
      <c r="G237" s="265"/>
      <c r="H237" s="266"/>
      <c r="I237" s="168" t="s">
        <v>102</v>
      </c>
      <c r="J237" s="313" t="s">
        <v>421</v>
      </c>
      <c r="K237" s="313"/>
      <c r="L237" s="313"/>
      <c r="M237" s="313"/>
      <c r="N237" s="313"/>
      <c r="O237" s="313"/>
      <c r="P237" s="313"/>
      <c r="Q237" s="314"/>
      <c r="R237" s="259" t="s">
        <v>253</v>
      </c>
      <c r="S237" s="260"/>
      <c r="T237" s="260"/>
      <c r="U237" s="260"/>
      <c r="V237" s="168" t="s">
        <v>160</v>
      </c>
      <c r="W237" s="342" t="s">
        <v>254</v>
      </c>
      <c r="X237" s="342"/>
      <c r="Y237" s="168" t="s">
        <v>141</v>
      </c>
      <c r="Z237" s="260" t="s">
        <v>255</v>
      </c>
      <c r="AA237" s="260"/>
      <c r="AB237" s="179"/>
      <c r="AC237" s="373"/>
      <c r="AE237" s="1" t="str">
        <f>+I237</f>
        <v>□</v>
      </c>
      <c r="AH237" s="160" t="s">
        <v>164</v>
      </c>
      <c r="AJ237" s="43" t="str">
        <f>IF(V237&amp;Y237="■□","◎過分",IF(V237&amp;Y237="□■","●適合",IF(V237&amp;Y237="□□","■未答","▼矛盾")))</f>
        <v>■未答</v>
      </c>
      <c r="AL237" s="37"/>
      <c r="AM237" s="43" t="s">
        <v>65</v>
      </c>
      <c r="AN237" s="43" t="s">
        <v>66</v>
      </c>
      <c r="AO237" s="43" t="s">
        <v>67</v>
      </c>
      <c r="AP237" s="45" t="s">
        <v>92</v>
      </c>
      <c r="AQ237" s="45" t="s">
        <v>68</v>
      </c>
    </row>
    <row r="238" spans="2:36" ht="19.5" customHeight="1">
      <c r="B238" s="317"/>
      <c r="C238" s="316"/>
      <c r="D238" s="71"/>
      <c r="E238" s="264"/>
      <c r="F238" s="265"/>
      <c r="G238" s="265"/>
      <c r="H238" s="266"/>
      <c r="I238" s="170" t="s">
        <v>70</v>
      </c>
      <c r="J238" s="300" t="s">
        <v>371</v>
      </c>
      <c r="K238" s="300"/>
      <c r="L238" s="300"/>
      <c r="M238" s="300"/>
      <c r="N238" s="300"/>
      <c r="O238" s="300"/>
      <c r="P238" s="300"/>
      <c r="Q238" s="301"/>
      <c r="R238" s="376" t="s">
        <v>370</v>
      </c>
      <c r="S238" s="377"/>
      <c r="T238" s="377"/>
      <c r="U238" s="377"/>
      <c r="V238" s="377"/>
      <c r="W238" s="377"/>
      <c r="X238" s="361"/>
      <c r="Y238" s="361"/>
      <c r="Z238" s="361"/>
      <c r="AA238" s="88" t="s">
        <v>257</v>
      </c>
      <c r="AB238" s="90"/>
      <c r="AC238" s="373"/>
      <c r="AE238" s="1" t="str">
        <f>+I238</f>
        <v>□</v>
      </c>
      <c r="AH238" s="160" t="s">
        <v>258</v>
      </c>
      <c r="AJ238" s="45" t="str">
        <f>IF(X238&gt;0,IF(X238&lt;700,"◆低すぎ",IF(X238&gt;900,"◆高すぎ","●適合")),"■未答")</f>
        <v>■未答</v>
      </c>
    </row>
    <row r="239" spans="2:61" ht="19.5" customHeight="1">
      <c r="B239" s="317"/>
      <c r="C239" s="316"/>
      <c r="D239" s="35"/>
      <c r="E239" s="302" t="s">
        <v>422</v>
      </c>
      <c r="F239" s="303"/>
      <c r="G239" s="303"/>
      <c r="H239" s="304"/>
      <c r="I239" s="197"/>
      <c r="J239" s="198"/>
      <c r="K239" s="198"/>
      <c r="L239" s="197"/>
      <c r="M239" s="198"/>
      <c r="N239" s="199" t="s">
        <v>141</v>
      </c>
      <c r="O239" s="311" t="s">
        <v>336</v>
      </c>
      <c r="P239" s="311"/>
      <c r="Q239" s="312"/>
      <c r="R239" s="48"/>
      <c r="S239" s="97" t="s">
        <v>418</v>
      </c>
      <c r="T239" s="97"/>
      <c r="U239" s="97"/>
      <c r="V239" s="97"/>
      <c r="W239" s="97"/>
      <c r="X239" s="97"/>
      <c r="Y239" s="299"/>
      <c r="Z239" s="299"/>
      <c r="AA239" s="176" t="s">
        <v>419</v>
      </c>
      <c r="AB239" s="176"/>
      <c r="AC239" s="169"/>
      <c r="AE239" s="42" t="str">
        <f>+N239</f>
        <v>□</v>
      </c>
      <c r="AH239" s="45" t="str">
        <f>IF(AE239&amp;AE240&amp;AE241="■□□","◎無し",IF(AE239&amp;AE240&amp;AE241="□■□","●適合",IF(AE239&amp;AE240&amp;AE241="□□■","◆未達",IF(AE239&amp;AE240&amp;AE241="□□□","■未答","▼矛盾"))))</f>
        <v>■未答</v>
      </c>
      <c r="AI239" s="61"/>
      <c r="AJ239" s="45" t="str">
        <f>IF(Y239&gt;0,IF(Y239&lt;900,"◆未達","●適合"),"■未答")</f>
        <v>■未答</v>
      </c>
      <c r="AK239" s="15" t="s">
        <v>0</v>
      </c>
      <c r="AL239" s="37" t="s">
        <v>111</v>
      </c>
      <c r="AM239" s="46" t="s">
        <v>112</v>
      </c>
      <c r="AN239" s="46" t="s">
        <v>113</v>
      </c>
      <c r="AO239" s="46" t="s">
        <v>114</v>
      </c>
      <c r="AP239" s="46" t="s">
        <v>115</v>
      </c>
      <c r="AQ239" s="46" t="s">
        <v>91</v>
      </c>
      <c r="BB239" s="1"/>
      <c r="BC239" s="1"/>
      <c r="BD239" s="1"/>
      <c r="BE239" s="1"/>
      <c r="BF239" s="1"/>
      <c r="BG239" s="1"/>
      <c r="BH239" s="1"/>
      <c r="BI239" s="1"/>
    </row>
    <row r="240" spans="2:61" ht="19.5" customHeight="1">
      <c r="B240" s="317"/>
      <c r="C240" s="316"/>
      <c r="D240" s="35"/>
      <c r="E240" s="305"/>
      <c r="F240" s="309"/>
      <c r="G240" s="309"/>
      <c r="H240" s="310"/>
      <c r="I240" s="170" t="s">
        <v>102</v>
      </c>
      <c r="J240" s="300" t="s">
        <v>317</v>
      </c>
      <c r="K240" s="300"/>
      <c r="L240" s="170" t="s">
        <v>141</v>
      </c>
      <c r="M240" s="300" t="s">
        <v>318</v>
      </c>
      <c r="N240" s="300"/>
      <c r="O240" s="300"/>
      <c r="P240" s="101"/>
      <c r="Q240" s="102"/>
      <c r="R240" s="223"/>
      <c r="S240" s="88" t="s">
        <v>1</v>
      </c>
      <c r="T240" s="88"/>
      <c r="U240" s="88"/>
      <c r="V240" s="88"/>
      <c r="W240" s="88"/>
      <c r="X240" s="88"/>
      <c r="Y240" s="263"/>
      <c r="Z240" s="263"/>
      <c r="AA240" s="209" t="s">
        <v>195</v>
      </c>
      <c r="AB240" s="209"/>
      <c r="AC240" s="169"/>
      <c r="AE240" s="1" t="str">
        <f>+I240</f>
        <v>□</v>
      </c>
      <c r="AJ240" s="45" t="str">
        <f>IF(Y240&gt;0,IF(Y240&lt;900,"◆未達","●適合"),"■未答")</f>
        <v>■未答</v>
      </c>
      <c r="AK240" s="15" t="s">
        <v>2</v>
      </c>
      <c r="AL240" s="37"/>
      <c r="AM240" s="43" t="s">
        <v>65</v>
      </c>
      <c r="AN240" s="43" t="s">
        <v>66</v>
      </c>
      <c r="AO240" s="43" t="s">
        <v>67</v>
      </c>
      <c r="AP240" s="45" t="s">
        <v>92</v>
      </c>
      <c r="AQ240" s="45" t="s">
        <v>68</v>
      </c>
      <c r="BB240" s="1"/>
      <c r="BC240" s="1"/>
      <c r="BD240" s="1"/>
      <c r="BE240" s="1"/>
      <c r="BF240" s="1"/>
      <c r="BG240" s="1"/>
      <c r="BH240" s="1"/>
      <c r="BI240" s="1"/>
    </row>
    <row r="241" spans="2:61" ht="19.5" customHeight="1">
      <c r="B241" s="317"/>
      <c r="C241" s="316"/>
      <c r="D241" s="35"/>
      <c r="E241" s="282" t="s">
        <v>355</v>
      </c>
      <c r="F241" s="303" t="s">
        <v>48</v>
      </c>
      <c r="G241" s="303"/>
      <c r="H241" s="304"/>
      <c r="I241" s="105"/>
      <c r="J241" s="198"/>
      <c r="K241" s="198"/>
      <c r="L241" s="198"/>
      <c r="M241" s="198"/>
      <c r="N241" s="199" t="s">
        <v>106</v>
      </c>
      <c r="O241" s="311" t="s">
        <v>336</v>
      </c>
      <c r="P241" s="311"/>
      <c r="Q241" s="311"/>
      <c r="R241" s="243" t="s">
        <v>210</v>
      </c>
      <c r="S241" s="244"/>
      <c r="T241" s="244"/>
      <c r="U241" s="244"/>
      <c r="V241" s="245"/>
      <c r="W241" s="245"/>
      <c r="X241" s="49" t="s">
        <v>175</v>
      </c>
      <c r="Y241" s="49"/>
      <c r="Z241" s="49"/>
      <c r="AA241" s="49"/>
      <c r="AB241" s="81"/>
      <c r="AC241" s="169"/>
      <c r="AE241" s="1" t="str">
        <f>+L240</f>
        <v>□</v>
      </c>
      <c r="AH241" s="45" t="str">
        <f>IF(AE242&amp;AE243&amp;AE244="■□□","◎無し",IF(AE242&amp;AE243&amp;AE244="□■□","●適合",IF(AE242&amp;AE243&amp;AE244="□□■","◆未達",IF(AE242&amp;AE243&amp;AE244="□□□","■未答","▼矛盾"))))</f>
        <v>■未答</v>
      </c>
      <c r="BB241" s="1"/>
      <c r="BC241" s="1"/>
      <c r="BD241" s="1"/>
      <c r="BE241" s="1"/>
      <c r="BF241" s="1"/>
      <c r="BG241" s="1"/>
      <c r="BH241" s="1"/>
      <c r="BI241" s="1"/>
    </row>
    <row r="242" spans="2:61" ht="19.5" customHeight="1">
      <c r="B242" s="317"/>
      <c r="C242" s="316"/>
      <c r="D242" s="35"/>
      <c r="E242" s="283"/>
      <c r="F242" s="306"/>
      <c r="G242" s="306"/>
      <c r="H242" s="307"/>
      <c r="I242" s="63" t="s">
        <v>106</v>
      </c>
      <c r="J242" s="313" t="s">
        <v>356</v>
      </c>
      <c r="K242" s="313"/>
      <c r="L242" s="313"/>
      <c r="M242" s="313"/>
      <c r="N242" s="313"/>
      <c r="O242" s="313"/>
      <c r="P242" s="313"/>
      <c r="Q242" s="314"/>
      <c r="R242" s="243" t="s">
        <v>214</v>
      </c>
      <c r="S242" s="244"/>
      <c r="T242" s="244"/>
      <c r="U242" s="244"/>
      <c r="V242" s="245"/>
      <c r="W242" s="245"/>
      <c r="X242" s="49" t="s">
        <v>173</v>
      </c>
      <c r="Y242" s="97"/>
      <c r="Z242" s="97"/>
      <c r="AA242" s="49"/>
      <c r="AB242" s="81"/>
      <c r="AC242" s="169"/>
      <c r="AE242" s="42" t="str">
        <f>+N241</f>
        <v>□</v>
      </c>
      <c r="AH242" s="160" t="s">
        <v>215</v>
      </c>
      <c r="AJ242" s="45" t="str">
        <f>IF(V242&gt;0,IF(V242&lt;195,"◆195未満","●適合"),"■未答")</f>
        <v>■未答</v>
      </c>
      <c r="AL242" s="37" t="s">
        <v>111</v>
      </c>
      <c r="AM242" s="46" t="s">
        <v>112</v>
      </c>
      <c r="AN242" s="46" t="s">
        <v>113</v>
      </c>
      <c r="AO242" s="46" t="s">
        <v>114</v>
      </c>
      <c r="AP242" s="46" t="s">
        <v>115</v>
      </c>
      <c r="AQ242" s="46" t="s">
        <v>91</v>
      </c>
      <c r="BB242" s="1"/>
      <c r="BC242" s="1"/>
      <c r="BD242" s="1"/>
      <c r="BE242" s="1"/>
      <c r="BF242" s="1"/>
      <c r="BG242" s="1"/>
      <c r="BH242" s="1"/>
      <c r="BI242" s="1"/>
    </row>
    <row r="243" spans="2:61" ht="19.5" customHeight="1">
      <c r="B243" s="317"/>
      <c r="C243" s="316"/>
      <c r="D243" s="35"/>
      <c r="E243" s="283"/>
      <c r="F243" s="309"/>
      <c r="G243" s="309"/>
      <c r="H243" s="310"/>
      <c r="I243" s="63" t="s">
        <v>116</v>
      </c>
      <c r="J243" s="313" t="s">
        <v>357</v>
      </c>
      <c r="K243" s="313"/>
      <c r="L243" s="313"/>
      <c r="M243" s="313"/>
      <c r="N243" s="313"/>
      <c r="O243" s="313"/>
      <c r="P243" s="313"/>
      <c r="Q243" s="314"/>
      <c r="R243" s="56"/>
      <c r="S243" s="340" t="s">
        <v>217</v>
      </c>
      <c r="T243" s="340"/>
      <c r="U243" s="340"/>
      <c r="V243" s="340"/>
      <c r="W243" s="340"/>
      <c r="X243" s="340"/>
      <c r="Y243" s="339">
        <f>+W241*2+W242</f>
        <v>0</v>
      </c>
      <c r="Z243" s="339"/>
      <c r="AA243" s="49" t="s">
        <v>218</v>
      </c>
      <c r="AB243" s="81"/>
      <c r="AC243" s="169"/>
      <c r="AE243" s="1" t="str">
        <f>+I242</f>
        <v>□</v>
      </c>
      <c r="AH243" s="160" t="s">
        <v>219</v>
      </c>
      <c r="AJ243" s="45" t="str">
        <f>IF(Y243&gt;0,IF((V241*2+V242)&lt;550,IF((V241*2+V242)&gt;750,"◆未達","●適合"),"◆未達"),"■未答")</f>
        <v>■未答</v>
      </c>
      <c r="AL243" s="37"/>
      <c r="AM243" s="43" t="s">
        <v>65</v>
      </c>
      <c r="AN243" s="43" t="s">
        <v>66</v>
      </c>
      <c r="AO243" s="43" t="s">
        <v>67</v>
      </c>
      <c r="AP243" s="45" t="s">
        <v>92</v>
      </c>
      <c r="AQ243" s="45" t="s">
        <v>68</v>
      </c>
      <c r="BB243" s="1"/>
      <c r="BC243" s="1"/>
      <c r="BD243" s="1"/>
      <c r="BE243" s="1"/>
      <c r="BF243" s="1"/>
      <c r="BG243" s="1"/>
      <c r="BH243" s="1"/>
      <c r="BI243" s="1"/>
    </row>
    <row r="244" spans="2:61" ht="19.5" customHeight="1">
      <c r="B244" s="317"/>
      <c r="C244" s="316"/>
      <c r="D244" s="35"/>
      <c r="E244" s="283"/>
      <c r="F244" s="325" t="s">
        <v>3</v>
      </c>
      <c r="G244" s="325"/>
      <c r="H244" s="326"/>
      <c r="I244" s="37"/>
      <c r="J244" s="37"/>
      <c r="K244" s="37"/>
      <c r="L244" s="37"/>
      <c r="M244" s="37"/>
      <c r="N244" s="37"/>
      <c r="O244" s="37"/>
      <c r="P244" s="37"/>
      <c r="Q244" s="39"/>
      <c r="R244" s="243" t="s">
        <v>220</v>
      </c>
      <c r="S244" s="244"/>
      <c r="T244" s="244"/>
      <c r="U244" s="244"/>
      <c r="V244" s="245"/>
      <c r="W244" s="245"/>
      <c r="X244" s="49" t="s">
        <v>147</v>
      </c>
      <c r="Y244" s="97"/>
      <c r="Z244" s="97"/>
      <c r="AA244" s="49"/>
      <c r="AB244" s="81"/>
      <c r="AC244" s="169"/>
      <c r="AE244" s="1" t="str">
        <f>+I243</f>
        <v>□</v>
      </c>
      <c r="AH244" s="113" t="s">
        <v>221</v>
      </c>
      <c r="AJ244" s="45" t="str">
        <f>IF(V244&gt;0,IF(V244&gt;30,"◆30超過","●適合"),"■未答")</f>
        <v>■未答</v>
      </c>
      <c r="BB244" s="1"/>
      <c r="BC244" s="1"/>
      <c r="BD244" s="1"/>
      <c r="BE244" s="1"/>
      <c r="BF244" s="1"/>
      <c r="BG244" s="1"/>
      <c r="BH244" s="1"/>
      <c r="BI244" s="1"/>
    </row>
    <row r="245" spans="2:61" ht="19.5" customHeight="1">
      <c r="B245" s="317"/>
      <c r="C245" s="316"/>
      <c r="D245" s="35"/>
      <c r="E245" s="283"/>
      <c r="F245" s="302" t="s">
        <v>359</v>
      </c>
      <c r="G245" s="303"/>
      <c r="H245" s="304"/>
      <c r="I245" s="172"/>
      <c r="J245" s="106"/>
      <c r="K245" s="106"/>
      <c r="L245" s="106"/>
      <c r="M245" s="106"/>
      <c r="N245" s="106"/>
      <c r="O245" s="106"/>
      <c r="P245" s="106"/>
      <c r="Q245" s="106"/>
      <c r="R245" s="222"/>
      <c r="S245" s="213"/>
      <c r="T245" s="213"/>
      <c r="U245" s="213"/>
      <c r="V245" s="203"/>
      <c r="W245" s="203"/>
      <c r="X245" s="92"/>
      <c r="Y245" s="92"/>
      <c r="Z245" s="92"/>
      <c r="AA245" s="92"/>
      <c r="AB245" s="185"/>
      <c r="AC245" s="169"/>
      <c r="BB245" s="1"/>
      <c r="BC245" s="1"/>
      <c r="BD245" s="1"/>
      <c r="BE245" s="1"/>
      <c r="BF245" s="1"/>
      <c r="BG245" s="1"/>
      <c r="BH245" s="1"/>
      <c r="BI245" s="1"/>
    </row>
    <row r="246" spans="2:61" ht="19.5" customHeight="1">
      <c r="B246" s="317"/>
      <c r="C246" s="316"/>
      <c r="D246" s="35"/>
      <c r="E246" s="283"/>
      <c r="F246" s="305"/>
      <c r="G246" s="306"/>
      <c r="H246" s="307"/>
      <c r="I246" s="174"/>
      <c r="J246" s="95"/>
      <c r="K246" s="95"/>
      <c r="L246" s="95"/>
      <c r="M246" s="95"/>
      <c r="N246" s="168" t="s">
        <v>123</v>
      </c>
      <c r="O246" s="313" t="s">
        <v>336</v>
      </c>
      <c r="P246" s="313"/>
      <c r="Q246" s="313"/>
      <c r="R246" s="243" t="s">
        <v>360</v>
      </c>
      <c r="S246" s="244"/>
      <c r="T246" s="244"/>
      <c r="U246" s="244"/>
      <c r="V246" s="168" t="s">
        <v>156</v>
      </c>
      <c r="W246" s="49" t="s">
        <v>361</v>
      </c>
      <c r="X246" s="49"/>
      <c r="Y246" s="168" t="s">
        <v>156</v>
      </c>
      <c r="Z246" s="49" t="s">
        <v>362</v>
      </c>
      <c r="AA246" s="49"/>
      <c r="AB246" s="81"/>
      <c r="AC246" s="169"/>
      <c r="AE246" s="42" t="str">
        <f>+N246</f>
        <v>□</v>
      </c>
      <c r="AH246" s="45" t="str">
        <f>IF(AE246&amp;AE247&amp;AE248="■□□","◎無し",IF(AE246&amp;AE247&amp;AE248="□■□","●適合",IF(AE246&amp;AE247&amp;AE248="□□■","◆未達",IF(AE246&amp;AE247&amp;AE248="□□□","■未答","▼矛盾"))))</f>
        <v>■未答</v>
      </c>
      <c r="AI246" s="61"/>
      <c r="AL246" s="37" t="s">
        <v>111</v>
      </c>
      <c r="AM246" s="46" t="s">
        <v>112</v>
      </c>
      <c r="AN246" s="46" t="s">
        <v>113</v>
      </c>
      <c r="AO246" s="46" t="s">
        <v>114</v>
      </c>
      <c r="AP246" s="46" t="s">
        <v>115</v>
      </c>
      <c r="AQ246" s="46" t="s">
        <v>91</v>
      </c>
      <c r="BB246" s="1"/>
      <c r="BC246" s="1"/>
      <c r="BD246" s="1"/>
      <c r="BE246" s="1"/>
      <c r="BF246" s="1"/>
      <c r="BG246" s="1"/>
      <c r="BH246" s="1"/>
      <c r="BI246" s="1"/>
    </row>
    <row r="247" spans="2:61" ht="19.5" customHeight="1">
      <c r="B247" s="317"/>
      <c r="C247" s="316"/>
      <c r="D247" s="35"/>
      <c r="E247" s="283"/>
      <c r="F247" s="308"/>
      <c r="G247" s="309"/>
      <c r="H247" s="310"/>
      <c r="I247" s="206" t="s">
        <v>116</v>
      </c>
      <c r="J247" s="313" t="s">
        <v>367</v>
      </c>
      <c r="K247" s="313"/>
      <c r="L247" s="313"/>
      <c r="M247" s="313"/>
      <c r="N247" s="313"/>
      <c r="O247" s="313"/>
      <c r="P247" s="313"/>
      <c r="Q247" s="314"/>
      <c r="R247" s="259" t="s">
        <v>363</v>
      </c>
      <c r="S247" s="260"/>
      <c r="T247" s="260"/>
      <c r="U247" s="260"/>
      <c r="V247" s="168" t="s">
        <v>364</v>
      </c>
      <c r="W247" s="97" t="s">
        <v>365</v>
      </c>
      <c r="X247" s="97"/>
      <c r="Y247" s="168" t="s">
        <v>364</v>
      </c>
      <c r="Z247" s="97" t="s">
        <v>366</v>
      </c>
      <c r="AA247" s="97"/>
      <c r="AB247" s="99"/>
      <c r="AC247" s="169"/>
      <c r="AE247" s="1" t="str">
        <f>+I247</f>
        <v>□</v>
      </c>
      <c r="AL247" s="37"/>
      <c r="AM247" s="43" t="s">
        <v>65</v>
      </c>
      <c r="AN247" s="43" t="s">
        <v>66</v>
      </c>
      <c r="AO247" s="43" t="s">
        <v>67</v>
      </c>
      <c r="AP247" s="45" t="s">
        <v>92</v>
      </c>
      <c r="AQ247" s="45" t="s">
        <v>68</v>
      </c>
      <c r="BB247" s="1"/>
      <c r="BC247" s="1"/>
      <c r="BD247" s="1"/>
      <c r="BE247" s="1"/>
      <c r="BF247" s="1"/>
      <c r="BG247" s="1"/>
      <c r="BH247" s="1"/>
      <c r="BI247" s="1"/>
    </row>
    <row r="248" spans="2:61" ht="19.5" customHeight="1">
      <c r="B248" s="317"/>
      <c r="C248" s="316"/>
      <c r="D248" s="35"/>
      <c r="E248" s="283"/>
      <c r="F248" s="303" t="s">
        <v>49</v>
      </c>
      <c r="G248" s="303"/>
      <c r="H248" s="304"/>
      <c r="I248" s="206" t="s">
        <v>106</v>
      </c>
      <c r="J248" s="313" t="s">
        <v>368</v>
      </c>
      <c r="K248" s="313"/>
      <c r="L248" s="313"/>
      <c r="M248" s="313"/>
      <c r="N248" s="313"/>
      <c r="O248" s="313"/>
      <c r="P248" s="313"/>
      <c r="Q248" s="314"/>
      <c r="R248" s="259" t="s">
        <v>253</v>
      </c>
      <c r="S248" s="260"/>
      <c r="T248" s="260"/>
      <c r="U248" s="260"/>
      <c r="V248" s="168" t="s">
        <v>160</v>
      </c>
      <c r="W248" s="342" t="s">
        <v>254</v>
      </c>
      <c r="X248" s="342"/>
      <c r="Y248" s="168" t="s">
        <v>141</v>
      </c>
      <c r="Z248" s="341" t="s">
        <v>255</v>
      </c>
      <c r="AA248" s="260"/>
      <c r="AB248" s="179"/>
      <c r="AC248" s="169"/>
      <c r="AE248" s="1" t="str">
        <f>+I248</f>
        <v>□</v>
      </c>
      <c r="AH248" s="160" t="s">
        <v>164</v>
      </c>
      <c r="AJ248" s="43" t="str">
        <f>IF(V248&amp;Y248="■□","◎過分",IF(V248&amp;Y248="□■","●適合",IF(V248&amp;Y248="□□","■未答","▼矛盾")))</f>
        <v>■未答</v>
      </c>
      <c r="BB248" s="1"/>
      <c r="BC248" s="1"/>
      <c r="BD248" s="1"/>
      <c r="BE248" s="1"/>
      <c r="BF248" s="1"/>
      <c r="BG248" s="1"/>
      <c r="BH248" s="1"/>
      <c r="BI248" s="1"/>
    </row>
    <row r="249" spans="2:61" ht="19.5" customHeight="1">
      <c r="B249" s="317"/>
      <c r="C249" s="316"/>
      <c r="D249" s="35"/>
      <c r="E249" s="283"/>
      <c r="F249" s="306"/>
      <c r="G249" s="306"/>
      <c r="H249" s="307"/>
      <c r="I249" s="186"/>
      <c r="J249" s="207"/>
      <c r="K249" s="207"/>
      <c r="L249" s="207"/>
      <c r="M249" s="207"/>
      <c r="N249" s="207"/>
      <c r="O249" s="207"/>
      <c r="P249" s="207"/>
      <c r="Q249" s="208"/>
      <c r="R249" s="259" t="s">
        <v>256</v>
      </c>
      <c r="S249" s="260"/>
      <c r="T249" s="260"/>
      <c r="U249" s="260"/>
      <c r="V249" s="260"/>
      <c r="W249" s="260"/>
      <c r="X249" s="245"/>
      <c r="Y249" s="245"/>
      <c r="Z249" s="245"/>
      <c r="AA249" s="97" t="s">
        <v>257</v>
      </c>
      <c r="AB249" s="99"/>
      <c r="AC249" s="169"/>
      <c r="AH249" s="160" t="s">
        <v>258</v>
      </c>
      <c r="AJ249" s="45" t="str">
        <f>IF(X249&gt;0,IF(X249&lt;700,"◆低すぎ",IF(X249&gt;900,"◆高すぎ","●適合")),"■未答")</f>
        <v>■未答</v>
      </c>
      <c r="BB249" s="1"/>
      <c r="BC249" s="1"/>
      <c r="BD249" s="1"/>
      <c r="BE249" s="1"/>
      <c r="BF249" s="1"/>
      <c r="BG249" s="1"/>
      <c r="BH249" s="1"/>
      <c r="BI249" s="1"/>
    </row>
    <row r="250" spans="2:61" ht="19.5" customHeight="1" thickBot="1">
      <c r="B250" s="318"/>
      <c r="C250" s="319"/>
      <c r="D250" s="153"/>
      <c r="E250" s="284"/>
      <c r="F250" s="257"/>
      <c r="G250" s="257"/>
      <c r="H250" s="258"/>
      <c r="I250" s="224"/>
      <c r="J250" s="225"/>
      <c r="K250" s="225"/>
      <c r="L250" s="225"/>
      <c r="M250" s="225"/>
      <c r="N250" s="225"/>
      <c r="O250" s="225"/>
      <c r="P250" s="225"/>
      <c r="Q250" s="226"/>
      <c r="R250" s="227"/>
      <c r="S250" s="228"/>
      <c r="T250" s="228"/>
      <c r="U250" s="228"/>
      <c r="V250" s="228"/>
      <c r="W250" s="228"/>
      <c r="X250" s="229"/>
      <c r="Y250" s="229"/>
      <c r="Z250" s="229"/>
      <c r="AA250" s="155"/>
      <c r="AB250" s="230"/>
      <c r="AC250" s="231"/>
      <c r="BB250" s="1"/>
      <c r="BC250" s="1"/>
      <c r="BD250" s="1"/>
      <c r="BE250" s="1"/>
      <c r="BF250" s="1"/>
      <c r="BG250" s="1"/>
      <c r="BH250" s="1"/>
      <c r="BI250" s="1"/>
    </row>
    <row r="251" spans="18:64" s="18" customFormat="1" ht="17.25" customHeight="1" thickBot="1">
      <c r="R251" s="232"/>
      <c r="S251" s="232"/>
      <c r="T251" s="232"/>
      <c r="U251" s="232"/>
      <c r="V251" s="232"/>
      <c r="W251" s="232"/>
      <c r="X251" s="232"/>
      <c r="Y251" s="232"/>
      <c r="Z251" s="232"/>
      <c r="AA251" s="232"/>
      <c r="AB251" s="232"/>
      <c r="AC251" s="232"/>
      <c r="AD251" s="233"/>
      <c r="AE251" s="233"/>
      <c r="AF251" s="233"/>
      <c r="AG251" s="233"/>
      <c r="AH251" s="234"/>
      <c r="AI251" s="234"/>
      <c r="AJ251" s="234"/>
      <c r="AK251" s="234"/>
      <c r="AL251" s="234"/>
      <c r="AM251" s="234"/>
      <c r="AN251" s="234"/>
      <c r="AO251" s="234"/>
      <c r="AP251" s="234"/>
      <c r="AQ251" s="233"/>
      <c r="AR251" s="233"/>
      <c r="AS251" s="233"/>
      <c r="AT251" s="233"/>
      <c r="AU251" s="233"/>
      <c r="AV251" s="233"/>
      <c r="AW251" s="233"/>
      <c r="AX251" s="233"/>
      <c r="AY251" s="233"/>
      <c r="AZ251" s="233"/>
      <c r="BA251" s="233"/>
      <c r="BB251" s="233"/>
      <c r="BC251" s="233"/>
      <c r="BD251" s="233"/>
      <c r="BE251" s="233"/>
      <c r="BF251" s="233"/>
      <c r="BG251" s="233"/>
      <c r="BH251" s="233"/>
      <c r="BI251" s="233"/>
      <c r="BJ251" s="233"/>
      <c r="BK251" s="233"/>
      <c r="BL251" s="233"/>
    </row>
    <row r="252" spans="2:64" ht="36" customHeight="1">
      <c r="B252" s="387" t="s">
        <v>4</v>
      </c>
      <c r="C252" s="390" t="s">
        <v>5</v>
      </c>
      <c r="D252" s="390"/>
      <c r="E252" s="391"/>
      <c r="F252" s="391"/>
      <c r="G252" s="391"/>
      <c r="H252" s="391"/>
      <c r="I252" s="235" t="s">
        <v>6</v>
      </c>
      <c r="J252" s="392"/>
      <c r="K252" s="392"/>
      <c r="L252" s="392"/>
      <c r="M252" s="392"/>
      <c r="N252" s="392"/>
      <c r="O252" s="392"/>
      <c r="P252" s="392"/>
      <c r="Q252" s="393"/>
      <c r="R252" s="333" t="s">
        <v>426</v>
      </c>
      <c r="S252" s="334"/>
      <c r="T252" s="334"/>
      <c r="U252" s="334"/>
      <c r="V252" s="334"/>
      <c r="W252" s="334"/>
      <c r="X252" s="334"/>
      <c r="Y252" s="334"/>
      <c r="Z252" s="334"/>
      <c r="AA252" s="334"/>
      <c r="AB252" s="334"/>
      <c r="AC252" s="334"/>
      <c r="AD252" s="237"/>
      <c r="AE252" s="237"/>
      <c r="AF252" s="237"/>
      <c r="AG252" s="237"/>
      <c r="AH252" s="237"/>
      <c r="AI252" s="237"/>
      <c r="AJ252" s="237"/>
      <c r="AK252" s="237"/>
      <c r="AL252" s="237"/>
      <c r="AM252" s="237"/>
      <c r="AN252" s="237"/>
      <c r="AO252" s="237"/>
      <c r="AP252" s="237"/>
      <c r="AQ252" s="237"/>
      <c r="AR252" s="237"/>
      <c r="AS252" s="237"/>
      <c r="AT252" s="237"/>
      <c r="AU252" s="237"/>
      <c r="AV252" s="237"/>
      <c r="AW252" s="237"/>
      <c r="AX252" s="237"/>
      <c r="AY252" s="237"/>
      <c r="AZ252" s="237"/>
      <c r="BA252" s="237"/>
      <c r="BB252" s="237"/>
      <c r="BC252" s="237"/>
      <c r="BD252" s="237"/>
      <c r="BE252" s="237"/>
      <c r="BF252" s="237"/>
      <c r="BG252" s="238"/>
      <c r="BH252" s="239"/>
      <c r="BI252" s="239"/>
      <c r="BJ252" s="239"/>
      <c r="BK252" s="239"/>
      <c r="BL252" s="9"/>
    </row>
    <row r="253" spans="2:64" ht="15" customHeight="1">
      <c r="B253" s="388"/>
      <c r="C253" s="394" t="s">
        <v>7</v>
      </c>
      <c r="D253" s="395"/>
      <c r="E253" s="398" t="s">
        <v>8</v>
      </c>
      <c r="F253" s="399"/>
      <c r="G253" s="399"/>
      <c r="H253" s="400"/>
      <c r="I253" s="328" t="s">
        <v>9</v>
      </c>
      <c r="J253" s="328"/>
      <c r="K253" s="328"/>
      <c r="L253" s="328"/>
      <c r="M253" s="328"/>
      <c r="N253" s="328"/>
      <c r="O253" s="328"/>
      <c r="P253" s="328"/>
      <c r="Q253" s="329"/>
      <c r="R253" s="333"/>
      <c r="S253" s="334"/>
      <c r="T253" s="334"/>
      <c r="U253" s="334"/>
      <c r="V253" s="334"/>
      <c r="W253" s="334"/>
      <c r="X253" s="334"/>
      <c r="Y253" s="334"/>
      <c r="Z253" s="334"/>
      <c r="AA253" s="334"/>
      <c r="AB253" s="334"/>
      <c r="AC253" s="334"/>
      <c r="AD253" s="237"/>
      <c r="AE253" s="237"/>
      <c r="AF253" s="237"/>
      <c r="AG253" s="237"/>
      <c r="AH253" s="237"/>
      <c r="AI253" s="237"/>
      <c r="AJ253" s="237"/>
      <c r="AK253" s="237"/>
      <c r="AL253" s="237"/>
      <c r="AM253" s="237"/>
      <c r="AN253" s="237"/>
      <c r="AO253" s="237"/>
      <c r="AP253" s="237"/>
      <c r="AQ253" s="237"/>
      <c r="AR253" s="237"/>
      <c r="AS253" s="237"/>
      <c r="AT253" s="237"/>
      <c r="AU253" s="237"/>
      <c r="AV253" s="237"/>
      <c r="AW253" s="237"/>
      <c r="AX253" s="237"/>
      <c r="AY253" s="237"/>
      <c r="AZ253" s="237"/>
      <c r="BA253" s="237"/>
      <c r="BB253" s="237"/>
      <c r="BC253" s="237"/>
      <c r="BD253" s="237"/>
      <c r="BE253" s="237"/>
      <c r="BF253" s="237"/>
      <c r="BG253" s="238"/>
      <c r="BH253" s="239"/>
      <c r="BI253" s="239"/>
      <c r="BJ253" s="239"/>
      <c r="BK253" s="239"/>
      <c r="BL253" s="9"/>
    </row>
    <row r="254" spans="2:64" ht="36" customHeight="1">
      <c r="B254" s="388"/>
      <c r="C254" s="396"/>
      <c r="D254" s="397"/>
      <c r="E254" s="330"/>
      <c r="F254" s="331"/>
      <c r="G254" s="331"/>
      <c r="H254" s="332"/>
      <c r="I254" s="248"/>
      <c r="J254" s="248"/>
      <c r="K254" s="248"/>
      <c r="L254" s="248"/>
      <c r="M254" s="248"/>
      <c r="N254" s="248"/>
      <c r="O254" s="248"/>
      <c r="P254" s="248"/>
      <c r="Q254" s="327"/>
      <c r="R254" s="334" t="s">
        <v>10</v>
      </c>
      <c r="S254" s="334"/>
      <c r="T254" s="334"/>
      <c r="U254" s="334"/>
      <c r="V254" s="334"/>
      <c r="W254" s="334"/>
      <c r="X254" s="334"/>
      <c r="Y254" s="334"/>
      <c r="Z254" s="334"/>
      <c r="AA254" s="334"/>
      <c r="AB254" s="334"/>
      <c r="AC254" s="334"/>
      <c r="AD254" s="237"/>
      <c r="AE254" s="237"/>
      <c r="AF254" s="237"/>
      <c r="AG254" s="237"/>
      <c r="AH254" s="237"/>
      <c r="AI254" s="237"/>
      <c r="AJ254" s="237"/>
      <c r="AK254" s="237"/>
      <c r="AL254" s="237"/>
      <c r="AM254" s="237"/>
      <c r="AN254" s="237"/>
      <c r="AO254" s="237"/>
      <c r="AP254" s="237"/>
      <c r="AQ254" s="237"/>
      <c r="AR254" s="237"/>
      <c r="AS254" s="237"/>
      <c r="AT254" s="237"/>
      <c r="AU254" s="237"/>
      <c r="AV254" s="237"/>
      <c r="AW254" s="237"/>
      <c r="AX254" s="237"/>
      <c r="AY254" s="237"/>
      <c r="AZ254" s="237"/>
      <c r="BA254" s="237"/>
      <c r="BB254" s="237"/>
      <c r="BC254" s="237"/>
      <c r="BD254" s="237"/>
      <c r="BE254" s="237"/>
      <c r="BF254" s="237"/>
      <c r="BG254" s="237"/>
      <c r="BH254" s="237"/>
      <c r="BI254" s="237"/>
      <c r="BJ254" s="237"/>
      <c r="BK254" s="237"/>
      <c r="BL254" s="9"/>
    </row>
    <row r="255" spans="2:64" ht="15" customHeight="1">
      <c r="B255" s="388"/>
      <c r="C255" s="401" t="s">
        <v>11</v>
      </c>
      <c r="D255" s="402"/>
      <c r="E255" s="398" t="s">
        <v>12</v>
      </c>
      <c r="F255" s="399"/>
      <c r="G255" s="399"/>
      <c r="H255" s="400"/>
      <c r="I255" s="328" t="s">
        <v>9</v>
      </c>
      <c r="J255" s="328"/>
      <c r="K255" s="328"/>
      <c r="L255" s="328"/>
      <c r="M255" s="328"/>
      <c r="N255" s="328"/>
      <c r="O255" s="328"/>
      <c r="P255" s="328"/>
      <c r="Q255" s="329"/>
      <c r="R255" s="236"/>
      <c r="S255" s="236"/>
      <c r="T255" s="236"/>
      <c r="U255" s="236"/>
      <c r="V255" s="236"/>
      <c r="W255" s="236"/>
      <c r="X255" s="236"/>
      <c r="Y255" s="236"/>
      <c r="Z255" s="236"/>
      <c r="AA255" s="236"/>
      <c r="AB255" s="236"/>
      <c r="AC255" s="236"/>
      <c r="AD255" s="237"/>
      <c r="AE255" s="237"/>
      <c r="AF255" s="237"/>
      <c r="AG255" s="237"/>
      <c r="AH255" s="237"/>
      <c r="AI255" s="237"/>
      <c r="AJ255" s="237"/>
      <c r="AK255" s="237"/>
      <c r="AL255" s="237"/>
      <c r="AM255" s="237"/>
      <c r="AN255" s="237"/>
      <c r="AO255" s="237"/>
      <c r="AP255" s="237"/>
      <c r="AQ255" s="237"/>
      <c r="AR255" s="237"/>
      <c r="AS255" s="237"/>
      <c r="AT255" s="237"/>
      <c r="AU255" s="237"/>
      <c r="AV255" s="237"/>
      <c r="AW255" s="237"/>
      <c r="AX255" s="237"/>
      <c r="AY255" s="237"/>
      <c r="AZ255" s="237"/>
      <c r="BA255" s="237"/>
      <c r="BB255" s="237"/>
      <c r="BC255" s="237"/>
      <c r="BD255" s="237"/>
      <c r="BE255" s="237"/>
      <c r="BF255" s="237"/>
      <c r="BG255" s="237"/>
      <c r="BH255" s="237"/>
      <c r="BI255" s="237"/>
      <c r="BJ255" s="237"/>
      <c r="BK255" s="237"/>
      <c r="BL255" s="9"/>
    </row>
    <row r="256" spans="2:64" ht="36" customHeight="1">
      <c r="B256" s="388"/>
      <c r="C256" s="401"/>
      <c r="D256" s="402"/>
      <c r="E256" s="407"/>
      <c r="F256" s="408"/>
      <c r="G256" s="408"/>
      <c r="H256" s="409"/>
      <c r="I256" s="255"/>
      <c r="J256" s="255"/>
      <c r="K256" s="255"/>
      <c r="L256" s="255"/>
      <c r="M256" s="255"/>
      <c r="N256" s="255"/>
      <c r="O256" s="255"/>
      <c r="P256" s="255"/>
      <c r="Q256" s="256"/>
      <c r="R256" s="335" t="s">
        <v>13</v>
      </c>
      <c r="S256" s="335"/>
      <c r="T256" s="335"/>
      <c r="U256" s="335"/>
      <c r="V256" s="335"/>
      <c r="W256" s="335"/>
      <c r="X256" s="335"/>
      <c r="Y256" s="335"/>
      <c r="Z256" s="335"/>
      <c r="AA256" s="335"/>
      <c r="AB256" s="335"/>
      <c r="AC256" s="335"/>
      <c r="AD256" s="237"/>
      <c r="AE256" s="237"/>
      <c r="AF256" s="237"/>
      <c r="AG256" s="237"/>
      <c r="AH256" s="237"/>
      <c r="AI256" s="237"/>
      <c r="AJ256" s="237"/>
      <c r="AK256" s="237"/>
      <c r="AL256" s="237"/>
      <c r="AM256" s="237"/>
      <c r="AN256" s="237"/>
      <c r="AO256" s="237"/>
      <c r="AP256" s="237"/>
      <c r="AQ256" s="237"/>
      <c r="AR256" s="237"/>
      <c r="AS256" s="237"/>
      <c r="AT256" s="237"/>
      <c r="AU256" s="237"/>
      <c r="AV256" s="237"/>
      <c r="AW256" s="237"/>
      <c r="AX256" s="237"/>
      <c r="AY256" s="237"/>
      <c r="AZ256" s="237"/>
      <c r="BA256" s="237"/>
      <c r="BB256" s="237"/>
      <c r="BC256" s="237"/>
      <c r="BD256" s="237"/>
      <c r="BE256" s="237"/>
      <c r="BF256" s="237"/>
      <c r="BG256" s="237"/>
      <c r="BH256" s="237"/>
      <c r="BI256" s="237"/>
      <c r="BJ256" s="237"/>
      <c r="BK256" s="237"/>
      <c r="BL256" s="9"/>
    </row>
    <row r="257" spans="2:64" ht="36" customHeight="1">
      <c r="B257" s="388"/>
      <c r="C257" s="401"/>
      <c r="D257" s="402"/>
      <c r="E257" s="240" t="s">
        <v>14</v>
      </c>
      <c r="F257" s="248"/>
      <c r="G257" s="248"/>
      <c r="H257" s="248"/>
      <c r="I257" s="248"/>
      <c r="J257" s="248"/>
      <c r="K257" s="248"/>
      <c r="L257" s="248"/>
      <c r="M257" s="248"/>
      <c r="N257" s="248"/>
      <c r="O257" s="248"/>
      <c r="P257" s="248"/>
      <c r="Q257" s="327"/>
      <c r="R257" s="236"/>
      <c r="S257" s="236"/>
      <c r="T257" s="236"/>
      <c r="U257" s="236"/>
      <c r="V257" s="236"/>
      <c r="W257" s="236"/>
      <c r="X257" s="236"/>
      <c r="Y257" s="236"/>
      <c r="Z257" s="236"/>
      <c r="AA257" s="236"/>
      <c r="AB257" s="236"/>
      <c r="AC257" s="236"/>
      <c r="AD257" s="237"/>
      <c r="AE257" s="237"/>
      <c r="AF257" s="237"/>
      <c r="AG257" s="237"/>
      <c r="AH257" s="237"/>
      <c r="AI257" s="237"/>
      <c r="AJ257" s="237"/>
      <c r="AK257" s="237"/>
      <c r="AL257" s="237"/>
      <c r="AM257" s="237"/>
      <c r="AN257" s="237"/>
      <c r="AO257" s="237"/>
      <c r="AP257" s="237"/>
      <c r="AQ257" s="237"/>
      <c r="AR257" s="237"/>
      <c r="AS257" s="237"/>
      <c r="AT257" s="237"/>
      <c r="AU257" s="237"/>
      <c r="AV257" s="237"/>
      <c r="AW257" s="237"/>
      <c r="AX257" s="237"/>
      <c r="AY257" s="237"/>
      <c r="AZ257" s="237"/>
      <c r="BA257" s="237"/>
      <c r="BB257" s="237"/>
      <c r="BC257" s="237"/>
      <c r="BD257" s="237"/>
      <c r="BE257" s="237"/>
      <c r="BF257" s="237"/>
      <c r="BG257" s="237"/>
      <c r="BH257" s="237"/>
      <c r="BI257" s="237"/>
      <c r="BJ257" s="237"/>
      <c r="BK257" s="237"/>
      <c r="BL257" s="9"/>
    </row>
    <row r="258" spans="2:64" ht="36" customHeight="1" thickBot="1">
      <c r="B258" s="389"/>
      <c r="C258" s="403"/>
      <c r="D258" s="404"/>
      <c r="E258" s="241" t="s">
        <v>15</v>
      </c>
      <c r="F258" s="405"/>
      <c r="G258" s="405"/>
      <c r="H258" s="405"/>
      <c r="I258" s="405"/>
      <c r="J258" s="405"/>
      <c r="K258" s="405"/>
      <c r="L258" s="405"/>
      <c r="M258" s="405"/>
      <c r="N258" s="405"/>
      <c r="O258" s="405"/>
      <c r="P258" s="405"/>
      <c r="Q258" s="406"/>
      <c r="AD258" s="237"/>
      <c r="AE258" s="237"/>
      <c r="AF258" s="237"/>
      <c r="AG258" s="237"/>
      <c r="AH258" s="237"/>
      <c r="AI258" s="237"/>
      <c r="AJ258" s="237"/>
      <c r="AK258" s="237"/>
      <c r="AL258" s="237"/>
      <c r="AM258" s="237"/>
      <c r="AN258" s="237"/>
      <c r="AO258" s="237"/>
      <c r="AP258" s="237"/>
      <c r="AQ258" s="237"/>
      <c r="AR258" s="237"/>
      <c r="AS258" s="237"/>
      <c r="AT258" s="237"/>
      <c r="AU258" s="237"/>
      <c r="AV258" s="237"/>
      <c r="AW258" s="237"/>
      <c r="AX258" s="237"/>
      <c r="AY258" s="237"/>
      <c r="AZ258" s="237"/>
      <c r="BA258" s="237"/>
      <c r="BB258" s="237"/>
      <c r="BC258" s="237"/>
      <c r="BD258" s="237"/>
      <c r="BE258" s="237"/>
      <c r="BF258" s="237"/>
      <c r="BG258" s="237"/>
      <c r="BH258" s="237"/>
      <c r="BI258" s="237"/>
      <c r="BJ258" s="237"/>
      <c r="BK258" s="237"/>
      <c r="BL258" s="9"/>
    </row>
    <row r="259" spans="30:83" s="18" customFormat="1" ht="8.25" customHeight="1">
      <c r="AD259" s="237"/>
      <c r="AE259" s="237"/>
      <c r="AF259" s="237"/>
      <c r="AG259" s="237"/>
      <c r="AH259" s="237"/>
      <c r="AI259" s="237"/>
      <c r="AJ259" s="237"/>
      <c r="AK259" s="237"/>
      <c r="AL259" s="237"/>
      <c r="AM259" s="237"/>
      <c r="AN259" s="237"/>
      <c r="AO259" s="237"/>
      <c r="AP259" s="237"/>
      <c r="AQ259" s="237"/>
      <c r="AR259" s="237"/>
      <c r="AS259" s="237"/>
      <c r="AT259" s="237"/>
      <c r="AU259" s="237"/>
      <c r="AV259" s="237"/>
      <c r="AW259" s="237"/>
      <c r="AX259" s="237"/>
      <c r="AY259" s="237"/>
      <c r="AZ259" s="237"/>
      <c r="BA259" s="233"/>
      <c r="BB259" s="234"/>
      <c r="BC259" s="234"/>
      <c r="BD259" s="234"/>
      <c r="BE259" s="234"/>
      <c r="BF259" s="234"/>
      <c r="BG259" s="234"/>
      <c r="BH259" s="234"/>
      <c r="BI259" s="234"/>
      <c r="BJ259" s="233"/>
      <c r="BK259" s="233"/>
      <c r="BL259" s="233"/>
      <c r="BM259" s="233"/>
      <c r="BN259" s="233"/>
      <c r="BO259" s="233"/>
      <c r="BP259" s="233"/>
      <c r="BQ259" s="233"/>
      <c r="BR259" s="233"/>
      <c r="BS259" s="233"/>
      <c r="BT259" s="233"/>
      <c r="BU259" s="233"/>
      <c r="BV259" s="233"/>
      <c r="BW259" s="233"/>
      <c r="BX259" s="233"/>
      <c r="BY259" s="233"/>
      <c r="BZ259" s="233"/>
      <c r="CA259" s="233"/>
      <c r="CB259" s="233"/>
      <c r="CC259" s="233"/>
      <c r="CD259" s="233"/>
      <c r="CE259" s="233"/>
    </row>
    <row r="260" spans="30:52" ht="12.75">
      <c r="AD260" s="237"/>
      <c r="AE260" s="237"/>
      <c r="AF260" s="237"/>
      <c r="AG260" s="237"/>
      <c r="AH260" s="237"/>
      <c r="AI260" s="237"/>
      <c r="AJ260" s="237"/>
      <c r="AK260" s="237"/>
      <c r="AL260" s="237"/>
      <c r="AM260" s="237"/>
      <c r="AN260" s="237"/>
      <c r="AO260" s="237"/>
      <c r="AP260" s="237"/>
      <c r="AQ260" s="237"/>
      <c r="AR260" s="237"/>
      <c r="AS260" s="237"/>
      <c r="AT260" s="237"/>
      <c r="AU260" s="237"/>
      <c r="AV260" s="237"/>
      <c r="AW260" s="237"/>
      <c r="AX260" s="237"/>
      <c r="AY260" s="237"/>
      <c r="AZ260" s="237"/>
    </row>
    <row r="261" spans="2:52" ht="12.75">
      <c r="B261" s="242"/>
      <c r="C261" s="242"/>
      <c r="AD261" s="237"/>
      <c r="AE261" s="237"/>
      <c r="AF261" s="237"/>
      <c r="AG261" s="237"/>
      <c r="AH261" s="237"/>
      <c r="AI261" s="237"/>
      <c r="AJ261" s="237"/>
      <c r="AK261" s="237"/>
      <c r="AL261" s="237"/>
      <c r="AM261" s="237"/>
      <c r="AN261" s="237"/>
      <c r="AO261" s="237"/>
      <c r="AP261" s="237"/>
      <c r="AQ261" s="237"/>
      <c r="AR261" s="237"/>
      <c r="AS261" s="237"/>
      <c r="AT261" s="237"/>
      <c r="AU261" s="237"/>
      <c r="AV261" s="237"/>
      <c r="AW261" s="237"/>
      <c r="AX261" s="237"/>
      <c r="AY261" s="237"/>
      <c r="AZ261" s="237"/>
    </row>
    <row r="262" spans="30:52" ht="14.25">
      <c r="AD262" s="233"/>
      <c r="AE262" s="233"/>
      <c r="AF262" s="233"/>
      <c r="AG262" s="233"/>
      <c r="AH262" s="234"/>
      <c r="AI262" s="234"/>
      <c r="AJ262" s="234"/>
      <c r="AK262" s="234"/>
      <c r="AL262" s="234"/>
      <c r="AM262" s="234"/>
      <c r="AN262" s="234"/>
      <c r="AO262" s="234"/>
      <c r="AP262" s="234"/>
      <c r="AQ262" s="233"/>
      <c r="AR262" s="233"/>
      <c r="AS262" s="233"/>
      <c r="AT262" s="233"/>
      <c r="AU262" s="233"/>
      <c r="AV262" s="233"/>
      <c r="AW262" s="233"/>
      <c r="AX262" s="233"/>
      <c r="AY262" s="233"/>
      <c r="AZ262" s="233"/>
    </row>
    <row r="264" spans="2:3" ht="12">
      <c r="B264" s="242"/>
      <c r="C264" s="242"/>
    </row>
  </sheetData>
  <sheetProtection/>
  <mergeCells count="503">
    <mergeCell ref="B184:C206"/>
    <mergeCell ref="AC109:AC115"/>
    <mergeCell ref="Y111:Z111"/>
    <mergeCell ref="F112:H113"/>
    <mergeCell ref="Y112:Z112"/>
    <mergeCell ref="Y113:Z113"/>
    <mergeCell ref="F114:H115"/>
    <mergeCell ref="R195:U195"/>
    <mergeCell ref="R189:U189"/>
    <mergeCell ref="Z195:AA195"/>
    <mergeCell ref="I211:M211"/>
    <mergeCell ref="AC44:AC50"/>
    <mergeCell ref="S97:AB97"/>
    <mergeCell ref="S98:AB98"/>
    <mergeCell ref="Y178:Z178"/>
    <mergeCell ref="AC76:AC81"/>
    <mergeCell ref="AC100:AC108"/>
    <mergeCell ref="V188:W188"/>
    <mergeCell ref="S198:AB198"/>
    <mergeCell ref="Y190:Z190"/>
    <mergeCell ref="Y40:Z40"/>
    <mergeCell ref="Y114:Z114"/>
    <mergeCell ref="V30:Y30"/>
    <mergeCell ref="Z30:AA30"/>
    <mergeCell ref="Y63:Z63"/>
    <mergeCell ref="V64:W64"/>
    <mergeCell ref="X52:Z52"/>
    <mergeCell ref="X56:Z56"/>
    <mergeCell ref="X53:Z53"/>
    <mergeCell ref="Y37:Z37"/>
    <mergeCell ref="X196:Z196"/>
    <mergeCell ref="R196:W196"/>
    <mergeCell ref="R191:U191"/>
    <mergeCell ref="R193:U193"/>
    <mergeCell ref="AC23:AC28"/>
    <mergeCell ref="S30:U30"/>
    <mergeCell ref="S32:U33"/>
    <mergeCell ref="R27:W27"/>
    <mergeCell ref="Z33:AA33"/>
    <mergeCell ref="X25:Z25"/>
    <mergeCell ref="R28:W28"/>
    <mergeCell ref="R32:R33"/>
    <mergeCell ref="AC29:AC34"/>
    <mergeCell ref="R25:W25"/>
    <mergeCell ref="Y42:Z42"/>
    <mergeCell ref="I9:Q9"/>
    <mergeCell ref="J19:Q19"/>
    <mergeCell ref="X24:Z24"/>
    <mergeCell ref="R26:W26"/>
    <mergeCell ref="V37:W37"/>
    <mergeCell ref="X26:Z26"/>
    <mergeCell ref="V32:Y32"/>
    <mergeCell ref="Z32:AA32"/>
    <mergeCell ref="V33:Y33"/>
    <mergeCell ref="R8:AB8"/>
    <mergeCell ref="R9:AB9"/>
    <mergeCell ref="R19:X19"/>
    <mergeCell ref="AC14:AC16"/>
    <mergeCell ref="AC18:AC20"/>
    <mergeCell ref="D11:H17"/>
    <mergeCell ref="R18:AB18"/>
    <mergeCell ref="J14:Q14"/>
    <mergeCell ref="R20:X20"/>
    <mergeCell ref="J20:Q20"/>
    <mergeCell ref="S12:AB12"/>
    <mergeCell ref="E18:H20"/>
    <mergeCell ref="AC143:AC161"/>
    <mergeCell ref="J149:Q149"/>
    <mergeCell ref="O147:Q147"/>
    <mergeCell ref="J193:Q193"/>
    <mergeCell ref="S149:AB149"/>
    <mergeCell ref="J164:Q164"/>
    <mergeCell ref="J171:Q171"/>
    <mergeCell ref="J148:Q148"/>
    <mergeCell ref="J165:Q165"/>
    <mergeCell ref="J155:Q155"/>
    <mergeCell ref="D4:E4"/>
    <mergeCell ref="E22:H22"/>
    <mergeCell ref="E23:H23"/>
    <mergeCell ref="D44:H44"/>
    <mergeCell ref="C6:D6"/>
    <mergeCell ref="F24:H24"/>
    <mergeCell ref="B11:C50"/>
    <mergeCell ref="B9:H9"/>
    <mergeCell ref="E21:H21"/>
    <mergeCell ref="F25:H25"/>
    <mergeCell ref="S45:AB45"/>
    <mergeCell ref="R38:T38"/>
    <mergeCell ref="AC36:AC42"/>
    <mergeCell ref="J47:Q47"/>
    <mergeCell ref="U39:V39"/>
    <mergeCell ref="J40:Q40"/>
    <mergeCell ref="R42:X42"/>
    <mergeCell ref="V36:W36"/>
    <mergeCell ref="R40:X40"/>
    <mergeCell ref="J46:Q46"/>
    <mergeCell ref="F6:G6"/>
    <mergeCell ref="J84:Q84"/>
    <mergeCell ref="D138:H139"/>
    <mergeCell ref="R53:W53"/>
    <mergeCell ref="E46:H46"/>
    <mergeCell ref="J15:Q15"/>
    <mergeCell ref="R24:W24"/>
    <mergeCell ref="R36:T36"/>
    <mergeCell ref="F41:H43"/>
    <mergeCell ref="I8:Q8"/>
    <mergeCell ref="J33:Q33"/>
    <mergeCell ref="B137:H137"/>
    <mergeCell ref="J124:Q124"/>
    <mergeCell ref="E132:H134"/>
    <mergeCell ref="B127:C136"/>
    <mergeCell ref="J126:Q126"/>
    <mergeCell ref="J82:Q82"/>
    <mergeCell ref="B124:C126"/>
    <mergeCell ref="E91:E94"/>
    <mergeCell ref="D127:H128"/>
    <mergeCell ref="F26:H26"/>
    <mergeCell ref="J87:Q87"/>
    <mergeCell ref="E87:E90"/>
    <mergeCell ref="E84:E86"/>
    <mergeCell ref="J88:Q88"/>
    <mergeCell ref="F27:H27"/>
    <mergeCell ref="F28:H28"/>
    <mergeCell ref="J32:Q32"/>
    <mergeCell ref="F77:H77"/>
    <mergeCell ref="F87:H90"/>
    <mergeCell ref="E204:H206"/>
    <mergeCell ref="E129:H131"/>
    <mergeCell ref="E151:H152"/>
    <mergeCell ref="E146:H150"/>
    <mergeCell ref="D135:H136"/>
    <mergeCell ref="F159:H161"/>
    <mergeCell ref="D184:H185"/>
    <mergeCell ref="E170:H173"/>
    <mergeCell ref="D186:H187"/>
    <mergeCell ref="E188:H190"/>
    <mergeCell ref="B58:C72"/>
    <mergeCell ref="F100:H100"/>
    <mergeCell ref="J139:K139"/>
    <mergeCell ref="M139:O139"/>
    <mergeCell ref="D124:H126"/>
    <mergeCell ref="J83:Q83"/>
    <mergeCell ref="J85:Q85"/>
    <mergeCell ref="J81:Q81"/>
    <mergeCell ref="J89:Q89"/>
    <mergeCell ref="J92:Q92"/>
    <mergeCell ref="B51:C57"/>
    <mergeCell ref="B3:AC3"/>
    <mergeCell ref="J61:Q61"/>
    <mergeCell ref="F119:H120"/>
    <mergeCell ref="AC51:AC53"/>
    <mergeCell ref="F69:H70"/>
    <mergeCell ref="J39:Q39"/>
    <mergeCell ref="E48:H48"/>
    <mergeCell ref="E60:H61"/>
    <mergeCell ref="E82:E83"/>
    <mergeCell ref="Z80:AA80"/>
    <mergeCell ref="R56:W56"/>
    <mergeCell ref="D58:H59"/>
    <mergeCell ref="E62:H62"/>
    <mergeCell ref="E78:E81"/>
    <mergeCell ref="D54:H57"/>
    <mergeCell ref="J62:Q62"/>
    <mergeCell ref="V62:W62"/>
    <mergeCell ref="Z79:AA79"/>
    <mergeCell ref="J80:Q80"/>
    <mergeCell ref="E192:H193"/>
    <mergeCell ref="D174:H177"/>
    <mergeCell ref="D197:H200"/>
    <mergeCell ref="F153:H155"/>
    <mergeCell ref="E178:H180"/>
    <mergeCell ref="D162:H165"/>
    <mergeCell ref="F156:H156"/>
    <mergeCell ref="E191:H191"/>
    <mergeCell ref="F157:H158"/>
    <mergeCell ref="E153:E161"/>
    <mergeCell ref="E194:H196"/>
    <mergeCell ref="E166:H169"/>
    <mergeCell ref="D51:H53"/>
    <mergeCell ref="E50:H50"/>
    <mergeCell ref="D73:H75"/>
    <mergeCell ref="F78:H81"/>
    <mergeCell ref="F82:H83"/>
    <mergeCell ref="F71:H72"/>
    <mergeCell ref="F76:H76"/>
    <mergeCell ref="F84:H86"/>
    <mergeCell ref="E29:H34"/>
    <mergeCell ref="F67:H68"/>
    <mergeCell ref="E35:H38"/>
    <mergeCell ref="F39:H39"/>
    <mergeCell ref="F40:H40"/>
    <mergeCell ref="E47:H47"/>
    <mergeCell ref="E45:H45"/>
    <mergeCell ref="E49:H49"/>
    <mergeCell ref="E63:H66"/>
    <mergeCell ref="J94:Q94"/>
    <mergeCell ref="J93:Q93"/>
    <mergeCell ref="J90:Q90"/>
    <mergeCell ref="J91:Q91"/>
    <mergeCell ref="J86:Q86"/>
    <mergeCell ref="W60:X60"/>
    <mergeCell ref="R64:U64"/>
    <mergeCell ref="R61:U61"/>
    <mergeCell ref="R62:U62"/>
    <mergeCell ref="W80:X80"/>
    <mergeCell ref="S63:X63"/>
    <mergeCell ref="V61:W61"/>
    <mergeCell ref="R80:U80"/>
    <mergeCell ref="X79:Y79"/>
    <mergeCell ref="AC121:AC123"/>
    <mergeCell ref="R118:X118"/>
    <mergeCell ref="D121:H123"/>
    <mergeCell ref="E109:E115"/>
    <mergeCell ref="E116:E120"/>
    <mergeCell ref="AC91:AC94"/>
    <mergeCell ref="F91:H94"/>
    <mergeCell ref="AC95:AC99"/>
    <mergeCell ref="F116:H118"/>
    <mergeCell ref="F109:H111"/>
    <mergeCell ref="F107:H108"/>
    <mergeCell ref="F101:H101"/>
    <mergeCell ref="F105:H106"/>
    <mergeCell ref="Y107:Z107"/>
    <mergeCell ref="Y118:Z118"/>
    <mergeCell ref="AC124:AC126"/>
    <mergeCell ref="J154:Q154"/>
    <mergeCell ref="AC116:AC120"/>
    <mergeCell ref="J127:K127"/>
    <mergeCell ref="M127:O127"/>
    <mergeCell ref="J125:Q125"/>
    <mergeCell ref="R119:X119"/>
    <mergeCell ref="Y120:Z120"/>
    <mergeCell ref="R122:X122"/>
    <mergeCell ref="Y122:Z122"/>
    <mergeCell ref="AC73:AC75"/>
    <mergeCell ref="AC87:AC90"/>
    <mergeCell ref="AC84:AC86"/>
    <mergeCell ref="AC82:AC83"/>
    <mergeCell ref="O158:Q158"/>
    <mergeCell ref="J160:Q160"/>
    <mergeCell ref="O163:Q163"/>
    <mergeCell ref="J159:Q159"/>
    <mergeCell ref="R160:W160"/>
    <mergeCell ref="R164:W164"/>
    <mergeCell ref="X164:Z164"/>
    <mergeCell ref="R182:X182"/>
    <mergeCell ref="R166:AB166"/>
    <mergeCell ref="S177:AB177"/>
    <mergeCell ref="R170:AB170"/>
    <mergeCell ref="R171:AB173"/>
    <mergeCell ref="Y180:Z180"/>
    <mergeCell ref="Y182:Z182"/>
    <mergeCell ref="R179:X179"/>
    <mergeCell ref="S186:AB186"/>
    <mergeCell ref="O192:Q192"/>
    <mergeCell ref="O186:Q186"/>
    <mergeCell ref="J189:Q189"/>
    <mergeCell ref="O188:Q188"/>
    <mergeCell ref="R192:U192"/>
    <mergeCell ref="S187:AB187"/>
    <mergeCell ref="V189:W189"/>
    <mergeCell ref="R188:U188"/>
    <mergeCell ref="J185:K185"/>
    <mergeCell ref="P185:Q185"/>
    <mergeCell ref="M187:O187"/>
    <mergeCell ref="J187:K187"/>
    <mergeCell ref="J196:Q196"/>
    <mergeCell ref="E181:H183"/>
    <mergeCell ref="Y202:Z202"/>
    <mergeCell ref="S199:AB199"/>
    <mergeCell ref="S200:AB200"/>
    <mergeCell ref="J195:Q195"/>
    <mergeCell ref="S190:X190"/>
    <mergeCell ref="V191:W191"/>
    <mergeCell ref="J190:Q190"/>
    <mergeCell ref="M185:N185"/>
    <mergeCell ref="O140:Q140"/>
    <mergeCell ref="J141:Q141"/>
    <mergeCell ref="D143:H145"/>
    <mergeCell ref="J145:Q145"/>
    <mergeCell ref="J144:Q144"/>
    <mergeCell ref="D140:H142"/>
    <mergeCell ref="R158:U158"/>
    <mergeCell ref="W159:X159"/>
    <mergeCell ref="V154:W154"/>
    <mergeCell ref="J142:Q142"/>
    <mergeCell ref="O143:Q143"/>
    <mergeCell ref="O151:Q151"/>
    <mergeCell ref="M152:O152"/>
    <mergeCell ref="V153:W153"/>
    <mergeCell ref="O153:Q153"/>
    <mergeCell ref="R153:U153"/>
    <mergeCell ref="R81:W81"/>
    <mergeCell ref="X147:Z147"/>
    <mergeCell ref="R79:W79"/>
    <mergeCell ref="R132:W132"/>
    <mergeCell ref="R130:W130"/>
    <mergeCell ref="S127:AB127"/>
    <mergeCell ref="X132:Z132"/>
    <mergeCell ref="X135:Z135"/>
    <mergeCell ref="T147:W147"/>
    <mergeCell ref="X130:Z130"/>
    <mergeCell ref="S96:AB96"/>
    <mergeCell ref="R113:X113"/>
    <mergeCell ref="R104:X104"/>
    <mergeCell ref="R105:X105"/>
    <mergeCell ref="R106:X106"/>
    <mergeCell ref="R111:X111"/>
    <mergeCell ref="Y104:Z104"/>
    <mergeCell ref="Y105:Z105"/>
    <mergeCell ref="Y106:Z106"/>
    <mergeCell ref="J167:Q167"/>
    <mergeCell ref="J168:Q168"/>
    <mergeCell ref="J172:Q172"/>
    <mergeCell ref="F245:H247"/>
    <mergeCell ref="O239:Q239"/>
    <mergeCell ref="M240:O240"/>
    <mergeCell ref="O241:Q241"/>
    <mergeCell ref="O246:Q246"/>
    <mergeCell ref="M216:O216"/>
    <mergeCell ref="J216:K216"/>
    <mergeCell ref="E236:H238"/>
    <mergeCell ref="E239:H240"/>
    <mergeCell ref="E229:H235"/>
    <mergeCell ref="J238:Q238"/>
    <mergeCell ref="J240:K240"/>
    <mergeCell ref="B252:B258"/>
    <mergeCell ref="C252:D252"/>
    <mergeCell ref="E252:H252"/>
    <mergeCell ref="J252:Q252"/>
    <mergeCell ref="C253:D254"/>
    <mergeCell ref="E253:H253"/>
    <mergeCell ref="C255:D258"/>
    <mergeCell ref="E255:H255"/>
    <mergeCell ref="F258:Q258"/>
    <mergeCell ref="E256:H256"/>
    <mergeCell ref="AC192:AC196"/>
    <mergeCell ref="W163:X163"/>
    <mergeCell ref="W195:X195"/>
    <mergeCell ref="Y179:Z179"/>
    <mergeCell ref="Z163:AA163"/>
    <mergeCell ref="R167:AB169"/>
    <mergeCell ref="S175:AB175"/>
    <mergeCell ref="R178:X178"/>
    <mergeCell ref="S176:AB176"/>
    <mergeCell ref="AC184:AC185"/>
    <mergeCell ref="AC188:AC191"/>
    <mergeCell ref="AC186:AC187"/>
    <mergeCell ref="AC162:AC173"/>
    <mergeCell ref="AC174:AC183"/>
    <mergeCell ref="S143:AB143"/>
    <mergeCell ref="Y155:Z155"/>
    <mergeCell ref="AC127:AC128"/>
    <mergeCell ref="AC129:AC131"/>
    <mergeCell ref="AC132:AC134"/>
    <mergeCell ref="AC135:AC136"/>
    <mergeCell ref="AC140:AC142"/>
    <mergeCell ref="R154:U154"/>
    <mergeCell ref="V152:W152"/>
    <mergeCell ref="S148:AB148"/>
    <mergeCell ref="X238:Z238"/>
    <mergeCell ref="R238:W238"/>
    <mergeCell ref="S234:X234"/>
    <mergeCell ref="S144:AB144"/>
    <mergeCell ref="Z233:AA233"/>
    <mergeCell ref="S233:X233"/>
    <mergeCell ref="R159:U159"/>
    <mergeCell ref="R157:U157"/>
    <mergeCell ref="V156:W156"/>
    <mergeCell ref="R156:U156"/>
    <mergeCell ref="AC226:AC228"/>
    <mergeCell ref="R237:U237"/>
    <mergeCell ref="O236:Q236"/>
    <mergeCell ref="J237:Q237"/>
    <mergeCell ref="X230:Z230"/>
    <mergeCell ref="AC229:AC235"/>
    <mergeCell ref="S226:AB226"/>
    <mergeCell ref="S231:AB231"/>
    <mergeCell ref="O230:Q230"/>
    <mergeCell ref="AC236:AC238"/>
    <mergeCell ref="AC220:AC222"/>
    <mergeCell ref="R202:X202"/>
    <mergeCell ref="J232:Q232"/>
    <mergeCell ref="S232:AB232"/>
    <mergeCell ref="J231:Q231"/>
    <mergeCell ref="S227:AB227"/>
    <mergeCell ref="O226:Q226"/>
    <mergeCell ref="J227:Q227"/>
    <mergeCell ref="J228:Q228"/>
    <mergeCell ref="O220:Q220"/>
    <mergeCell ref="AC215:AC216"/>
    <mergeCell ref="R217:Y217"/>
    <mergeCell ref="AC217:AC219"/>
    <mergeCell ref="K209:Q209"/>
    <mergeCell ref="K212:Q212"/>
    <mergeCell ref="L213:Q213"/>
    <mergeCell ref="J218:Q218"/>
    <mergeCell ref="J219:Q219"/>
    <mergeCell ref="O217:Q217"/>
    <mergeCell ref="Z217:AA217"/>
    <mergeCell ref="Y203:Z203"/>
    <mergeCell ref="R205:X205"/>
    <mergeCell ref="K210:Q210"/>
    <mergeCell ref="AC197:AC206"/>
    <mergeCell ref="R201:X201"/>
    <mergeCell ref="Y201:Z201"/>
    <mergeCell ref="J207:Q207"/>
    <mergeCell ref="I208:M208"/>
    <mergeCell ref="Z159:AA159"/>
    <mergeCell ref="J152:K152"/>
    <mergeCell ref="R163:U163"/>
    <mergeCell ref="R112:X112"/>
    <mergeCell ref="Z150:AA150"/>
    <mergeCell ref="Y119:Z119"/>
    <mergeCell ref="R114:X114"/>
    <mergeCell ref="R135:W135"/>
    <mergeCell ref="S155:X155"/>
    <mergeCell ref="X160:Z160"/>
    <mergeCell ref="AC58:AC72"/>
    <mergeCell ref="X55:Z55"/>
    <mergeCell ref="R55:W55"/>
    <mergeCell ref="B2:E2"/>
    <mergeCell ref="H7:AC7"/>
    <mergeCell ref="R39:T39"/>
    <mergeCell ref="Y41:Z41"/>
    <mergeCell ref="R41:X41"/>
    <mergeCell ref="R52:W52"/>
    <mergeCell ref="R37:T37"/>
    <mergeCell ref="R248:U248"/>
    <mergeCell ref="W248:X248"/>
    <mergeCell ref="AH8:AJ8"/>
    <mergeCell ref="R43:X43"/>
    <mergeCell ref="Y43:Z43"/>
    <mergeCell ref="R59:S59"/>
    <mergeCell ref="T59:U59"/>
    <mergeCell ref="W59:X59"/>
    <mergeCell ref="AC54:AC57"/>
    <mergeCell ref="Z248:AA248"/>
    <mergeCell ref="R241:U241"/>
    <mergeCell ref="V241:W241"/>
    <mergeCell ref="R242:U242"/>
    <mergeCell ref="V242:W242"/>
    <mergeCell ref="AC223:AC225"/>
    <mergeCell ref="Y205:Z205"/>
    <mergeCell ref="Y243:Z243"/>
    <mergeCell ref="J243:Q243"/>
    <mergeCell ref="S243:X243"/>
    <mergeCell ref="T209:AB209"/>
    <mergeCell ref="T210:AB210"/>
    <mergeCell ref="W237:X237"/>
    <mergeCell ref="Z237:AA237"/>
    <mergeCell ref="T230:W230"/>
    <mergeCell ref="R249:W249"/>
    <mergeCell ref="X249:Z249"/>
    <mergeCell ref="F257:Q257"/>
    <mergeCell ref="I253:Q253"/>
    <mergeCell ref="E254:H254"/>
    <mergeCell ref="R252:AC253"/>
    <mergeCell ref="I254:Q254"/>
    <mergeCell ref="R254:AC254"/>
    <mergeCell ref="R256:AC256"/>
    <mergeCell ref="I255:Q255"/>
    <mergeCell ref="R247:U247"/>
    <mergeCell ref="J224:Q224"/>
    <mergeCell ref="R220:Y220"/>
    <mergeCell ref="Y239:Z239"/>
    <mergeCell ref="Y240:Z240"/>
    <mergeCell ref="R246:U246"/>
    <mergeCell ref="V244:W244"/>
    <mergeCell ref="R244:U244"/>
    <mergeCell ref="Y235:Z235"/>
    <mergeCell ref="Y234:Z234"/>
    <mergeCell ref="I256:Q256"/>
    <mergeCell ref="F244:H244"/>
    <mergeCell ref="J247:Q247"/>
    <mergeCell ref="J248:Q248"/>
    <mergeCell ref="F248:H250"/>
    <mergeCell ref="E241:E250"/>
    <mergeCell ref="F241:H243"/>
    <mergeCell ref="J242:Q242"/>
    <mergeCell ref="B73:C115"/>
    <mergeCell ref="B116:C123"/>
    <mergeCell ref="D100:D115"/>
    <mergeCell ref="D116:D120"/>
    <mergeCell ref="D95:H99"/>
    <mergeCell ref="E102:E108"/>
    <mergeCell ref="F102:H104"/>
    <mergeCell ref="B226:C250"/>
    <mergeCell ref="B138:C173"/>
    <mergeCell ref="D226:H228"/>
    <mergeCell ref="D223:H225"/>
    <mergeCell ref="E220:H222"/>
    <mergeCell ref="E201:H203"/>
    <mergeCell ref="B207:C225"/>
    <mergeCell ref="D207:H214"/>
    <mergeCell ref="D215:H216"/>
    <mergeCell ref="B174:C183"/>
    <mergeCell ref="Z220:AA220"/>
    <mergeCell ref="J225:Q225"/>
    <mergeCell ref="E217:H219"/>
    <mergeCell ref="O223:Q223"/>
    <mergeCell ref="J222:Q222"/>
    <mergeCell ref="J221:Q221"/>
  </mergeCells>
  <conditionalFormatting sqref="Y243:Z243 Y190:Z190 Y155:Z155 Y63:Z63">
    <cfRule type="cellIs" priority="1" dxfId="24" operator="greaterThan" stopIfTrue="1">
      <formula>650</formula>
    </cfRule>
    <cfRule type="cellIs" priority="2" dxfId="25" operator="lessThan" stopIfTrue="1">
      <formula>550</formula>
    </cfRule>
  </conditionalFormatting>
  <conditionalFormatting sqref="Y244:Z245 Y242:Z242 Y191:Z191 Y189:Z189 Z205 Y156:Z156 Y154:Z154 Z182 Z122 Y64:Z64 Y62:Z62">
    <cfRule type="cellIs" priority="3" dxfId="24" operator="greaterThan" stopIfTrue="1">
      <formula>0</formula>
    </cfRule>
  </conditionalFormatting>
  <conditionalFormatting sqref="AH241 AM216:AQ216 AM219:AQ219 AM222:AQ222 AH224:AI224 AM225:AQ225 AH227:AI227 AM228:AQ228 AH230:AI230 AM231:AQ231 AH236:AI236 AM237:AQ237 AH239:AI239 AM240:AQ240 AM243:AQ243 AH246:AI246 AM247:AQ247 AJ231:AJ233 AJ237 AJ248 AJ243 AJ239:AJ240 AH218:AJ218 AH221:AJ221 AH184:AI184 AM185:AR185 AH188:AI188 AM189:AQ189 AM192:AQ192 AH195:AI195 AM196:AQ196 AH198:AI198 AM199:AQ199 AJ190 AJ179:AJ182 AJ205 AH192 AM136:AP136 AH116:AI116 AM117:AQ117 AH121:AI121 AM122:AQ122 AH124:AI124 AM125:AQ125 AH127:AI127 AM167:AP167 AH129:AI129 AM128:AP128 AH132:AI132 AM130:AP130 AH135:AI135 AM133:AP133 AH138:AI138 AM139:AQ139 AH141:AI141 AM142:AQ142 AH144:AI144 AM145:AQ145 AH147:AI147 AM148:AQ148 AH151:AI151 AM152:AQ152 AH162:AI162 AM163:AQ163 AH166:AI166 AM171:AP171 AH170:AI170 AH174:AI174 AM175:AQ175 AJ119:AJ120 AJ122 AJ130 AJ133 AJ136 AJ148:AJ149 AJ155 AH158:AI158 AM159:AQ159 AJ159 AJ163 AJ112:AJ114 AM5:AQ5 AH18:AI18 AH21:AI23 AM24:AQ24 AM19:AQ19 AM45:AP45 AM28:AP28 AJ24:AJ27 AM31:AQ31 AH35:AI35 AM36:AR36 AH44:AI44 AM55:AP55 AH51:AI51 AM52:AQ52 AH54:AI54 AH58:AI58 AM59:AR59 AH73:AI73 AM74:AQ74 AH78:AI78 AM79:AR79 AH82:AI82 AM97:AP97 AH84:AI84 AM85:AQ85 AH87:AI87 AM88:AR88 AH91:AI91 AM92:AR92 AH102:AI102 AM103:AQ103 AM13:AP13 AH12:AJ12 AM15:AR15 AJ19:AJ20 AH30:AJ30 AJ32:AJ33 AJ45 AM47:AR47 AJ52:AJ53 AJ55:AJ56 AJ63 AH96 AM83:AP83 AM68:AS68 AJ36:AJ38 AJ80 AJ105:AJ107 AM110:AQ110 AH109:AI109 AJ202:AJ203 AH207:AI208 AH210:AI215 AM209:AQ214">
    <cfRule type="cellIs" priority="4" dxfId="2" operator="greaterThanOrEqual" stopIfTrue="1">
      <formula>"●適合"</formula>
    </cfRule>
    <cfRule type="cellIs" priority="5" dxfId="0" operator="equal" stopIfTrue="1">
      <formula>"◆未達"</formula>
    </cfRule>
    <cfRule type="cellIs" priority="6" dxfId="6" operator="equal" stopIfTrue="1">
      <formula>"▼矛盾"</formula>
    </cfRule>
  </conditionalFormatting>
  <conditionalFormatting sqref="AJ242 AJ189 AJ154 AJ62">
    <cfRule type="cellIs" priority="7" dxfId="2" operator="greaterThanOrEqual" stopIfTrue="1">
      <formula>"●適合"</formula>
    </cfRule>
    <cfRule type="cellIs" priority="8" dxfId="0" operator="equal" stopIfTrue="1">
      <formula>"◆195未満"</formula>
    </cfRule>
    <cfRule type="cellIs" priority="9" dxfId="6" operator="equal" stopIfTrue="1">
      <formula>"▼矛盾"</formula>
    </cfRule>
  </conditionalFormatting>
  <conditionalFormatting sqref="AJ244 AJ111 AJ191 AJ118 AJ156 AJ178 AJ64 AJ104 AJ201">
    <cfRule type="cellIs" priority="10" dxfId="2" operator="greaterThanOrEqual" stopIfTrue="1">
      <formula>"●適合"</formula>
    </cfRule>
    <cfRule type="cellIs" priority="11" dxfId="0" operator="equal" stopIfTrue="1">
      <formula>"◆30超過"</formula>
    </cfRule>
    <cfRule type="cellIs" priority="12" dxfId="6" operator="equal" stopIfTrue="1">
      <formula>"▼矛盾"</formula>
    </cfRule>
  </conditionalFormatting>
  <conditionalFormatting sqref="AJ238 AJ249 AJ160 AJ164 AJ81">
    <cfRule type="cellIs" priority="13" dxfId="2" operator="greaterThanOrEqual" stopIfTrue="1">
      <formula>"●適合"</formula>
    </cfRule>
    <cfRule type="cellIs" priority="14" dxfId="0" operator="equal" stopIfTrue="1">
      <formula>"◆低すぎ"</formula>
    </cfRule>
    <cfRule type="cellIs" priority="15" dxfId="3" operator="equal" stopIfTrue="1">
      <formula>"高すぎ"</formula>
    </cfRule>
  </conditionalFormatting>
  <conditionalFormatting sqref="AH14:AI14">
    <cfRule type="cellIs" priority="16" dxfId="23" operator="equal" stopIfTrue="1">
      <formula>"●適合"</formula>
    </cfRule>
    <cfRule type="cellIs" priority="17" dxfId="0" operator="equal" stopIfTrue="1">
      <formula>"★未達"</formula>
    </cfRule>
    <cfRule type="cellIs" priority="18" dxfId="6" operator="equal" stopIfTrue="1">
      <formula>"▲矛盾"</formula>
    </cfRule>
  </conditionalFormatting>
  <conditionalFormatting sqref="AQ12">
    <cfRule type="cellIs" priority="19" dxfId="2" operator="greaterThanOrEqual" stopIfTrue="1">
      <formula>"●適合"</formula>
    </cfRule>
    <cfRule type="cellIs" priority="20" dxfId="0" operator="equal" stopIfTrue="1">
      <formula>"◆未達"</formula>
    </cfRule>
    <cfRule type="cellIs" priority="21" dxfId="6" operator="lessThanOrEqual" stopIfTrue="1">
      <formula>"▼矛盾"</formula>
    </cfRule>
  </conditionalFormatting>
  <conditionalFormatting sqref="AJ67">
    <cfRule type="cellIs" priority="22" dxfId="2" operator="greaterThanOrEqual" stopIfTrue="1">
      <formula>"●適合"</formula>
    </cfRule>
    <cfRule type="cellIs" priority="23" dxfId="0" operator="equal" stopIfTrue="1">
      <formula>"◆寸法"</formula>
    </cfRule>
    <cfRule type="cellIs" priority="24" dxfId="6" operator="equal" stopIfTrue="1">
      <formula>"▼矛盾"</formula>
    </cfRule>
  </conditionalFormatting>
  <conditionalFormatting sqref="AJ60">
    <cfRule type="cellIs" priority="25" dxfId="2" operator="greaterThanOrEqual" stopIfTrue="1">
      <formula>"●適合"</formula>
    </cfRule>
    <cfRule type="cellIs" priority="26" dxfId="0" operator="equal" stopIfTrue="1">
      <formula>"◆過勾配"</formula>
    </cfRule>
    <cfRule type="cellIs" priority="27" dxfId="6" operator="equal" stopIfTrue="1">
      <formula>"▼矛盾"</formula>
    </cfRule>
  </conditionalFormatting>
  <conditionalFormatting sqref="AJ79">
    <cfRule type="cellIs" priority="28" dxfId="2" operator="lessThanOrEqual" stopIfTrue="1">
      <formula>45</formula>
    </cfRule>
    <cfRule type="cellIs" priority="29" dxfId="1" operator="equal" stopIfTrue="1">
      <formula>"■未答"</formula>
    </cfRule>
    <cfRule type="cellIs" priority="30" dxfId="0" operator="greaterThan" stopIfTrue="1">
      <formula>45</formula>
    </cfRule>
  </conditionalFormatting>
  <printOptions/>
  <pageMargins left="0.5511811023622047" right="0.15748031496062992" top="0.3937007874015748" bottom="0.2362204724409449" header="0.2755905511811024" footer="0.15748031496062992"/>
  <pageSetup fitToHeight="0" fitToWidth="0" horizontalDpi="600" verticalDpi="600" orientation="portrait" paperSize="9" scale="70" r:id="rId2"/>
  <rowBreaks count="4" manualBreakCount="4">
    <brk id="50" min="1" max="28" man="1"/>
    <brk id="115" min="1" max="28" man="1"/>
    <brk id="173" min="1" max="28" man="1"/>
    <brk id="225" min="1" max="2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熊本市職員</cp:lastModifiedBy>
  <cp:lastPrinted>2012-01-16T10:00:11Z</cp:lastPrinted>
  <dcterms:created xsi:type="dcterms:W3CDTF">2011-09-12T03:12:47Z</dcterms:created>
  <dcterms:modified xsi:type="dcterms:W3CDTF">2012-01-16T10:00:13Z</dcterms:modified>
  <cp:category/>
  <cp:version/>
  <cp:contentType/>
  <cp:contentStatus/>
</cp:coreProperties>
</file>