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BCCA0769-A651-46A5-867B-9B5600DFD09F}" xr6:coauthVersionLast="47" xr6:coauthVersionMax="47"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38" l="1"/>
  <c r="L49" i="37"/>
  <c r="L49" i="36"/>
  <c r="L49" i="35"/>
  <c r="L49" i="34"/>
  <c r="L49" i="29"/>
  <c r="L49" i="21"/>
  <c r="L49" i="20"/>
  <c r="L49" i="28"/>
  <c r="L49" i="12"/>
  <c r="AW48" i="38" l="1"/>
  <c r="AW48" i="37"/>
  <c r="AW48" i="36"/>
  <c r="AW48" i="35"/>
  <c r="AW48" i="34"/>
  <c r="AW48" i="29"/>
  <c r="AW48" i="21"/>
  <c r="AW48" i="20"/>
  <c r="AW48" i="28"/>
  <c r="AW48" i="12"/>
  <c r="AK206" i="18"/>
  <c r="AB131" i="18"/>
  <c r="AB129" i="18"/>
  <c r="T60" i="18"/>
  <c r="T67" i="38"/>
  <c r="AW63" i="38"/>
  <c r="AW62" i="38"/>
  <c r="AW61" i="38"/>
  <c r="AK56" i="38"/>
  <c r="AC56" i="38"/>
  <c r="H53" i="38"/>
  <c r="L50" i="38"/>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50" i="37"/>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50" i="36"/>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50" i="35"/>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50" i="34"/>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BE48" i="35"/>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H61" i="38"/>
  <c r="Q49" i="37"/>
  <c r="BA51" i="35"/>
  <c r="Q51" i="35"/>
  <c r="BE48" i="34" l="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AC51" i="36" l="1"/>
  <c r="AC52" i="36" s="1"/>
  <c r="BE51" i="37"/>
  <c r="AC51" i="37"/>
  <c r="AC52" i="37" s="1"/>
  <c r="G51" i="34"/>
  <c r="G52" i="34" s="1"/>
  <c r="AS51" i="34"/>
  <c r="BI51" i="34" s="1"/>
  <c r="V50" i="34"/>
  <c r="G51" i="37"/>
  <c r="G52" i="37" s="1"/>
  <c r="AS51" i="37"/>
  <c r="G51" i="36"/>
  <c r="G52" i="36" s="1"/>
  <c r="AS51" i="36"/>
  <c r="BI51" i="36" s="1"/>
  <c r="V50" i="36"/>
  <c r="G52" i="35"/>
  <c r="V51" i="35"/>
  <c r="V52" i="35" s="1"/>
  <c r="V50" i="38"/>
  <c r="G51" i="38"/>
  <c r="AS51" i="38"/>
  <c r="BI51" i="38" s="1"/>
  <c r="Q52" i="37"/>
  <c r="Q52" i="36"/>
  <c r="Q52" i="34"/>
  <c r="V51" i="34"/>
  <c r="V52" i="34" s="1"/>
  <c r="BI51" i="37" l="1"/>
  <c r="V51" i="36"/>
  <c r="V52" i="36" s="1"/>
  <c r="V51" i="37"/>
  <c r="V52" i="37" s="1"/>
  <c r="G52" i="38"/>
  <c r="V51" i="38"/>
  <c r="V52" i="38" s="1"/>
  <c r="T67" i="29" l="1"/>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60" i="28" l="1"/>
  <c r="AS60" i="28"/>
  <c r="AS32" i="28" s="1"/>
  <c r="CI3" i="28"/>
  <c r="Q50" i="28"/>
  <c r="BV51" i="28"/>
  <c r="CI6" i="28"/>
  <c r="L50" i="28"/>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P57" i="21"/>
  <c r="BA48" i="21" s="1"/>
  <c r="AH57" i="21"/>
  <c r="Q49" i="21" s="1"/>
  <c r="AP62" i="21"/>
  <c r="CI8" i="21" s="1"/>
  <c r="AH62" i="21"/>
  <c r="AS48" i="20"/>
  <c r="L50" i="20"/>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BE48" i="2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CI7" i="12"/>
  <c r="S143" i="18" s="1"/>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AW51" i="12"/>
  <c r="AC51" i="12"/>
  <c r="BE51" i="12"/>
  <c r="AM129" i="18"/>
  <c r="AK134" i="18" s="1"/>
  <c r="AK225" i="18" s="1"/>
  <c r="V50" i="12"/>
  <c r="Q18" i="18" l="1"/>
  <c r="S118" i="18"/>
  <c r="L52" i="12"/>
  <c r="T106" i="18"/>
  <c r="AK114" i="18" s="1"/>
  <c r="G52" i="12"/>
  <c r="V52" i="12"/>
  <c r="BI51" i="12"/>
  <c r="Q19" i="18" l="1"/>
  <c r="Q25" i="18" s="1"/>
  <c r="Y25" i="18" s="1"/>
  <c r="AK125" i="18"/>
  <c r="AK224" i="18" s="1"/>
  <c r="AK222" i="18"/>
  <c r="Q21" i="18"/>
  <c r="AC52" i="12"/>
  <c r="Y20" i="18" l="1"/>
  <c r="AK210" i="18" s="1"/>
  <c r="AA25" i="18"/>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0"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1427909F-DD73-4011-A7D4-836903C4A76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1C5E5B5-7DAA-4BDE-9175-0359253BAF46}">
      <text>
        <r>
          <rPr>
            <sz val="9"/>
            <color rgb="FF000000"/>
            <rFont val="MS P ゴシック"/>
            <family val="3"/>
            <charset val="128"/>
          </rPr>
          <t>令和５年度にベア加算を算定し、令和６年４・５月にも継続してベア加算を算定する場合「１」</t>
        </r>
      </text>
    </comment>
    <comment ref="Y4" authorId="0" shapeId="0" xr:uid="{5437DBC6-126A-4C37-A1DC-4A165055F52B}">
      <text>
        <r>
          <rPr>
            <sz val="9"/>
            <color rgb="FF000000"/>
            <rFont val="MS P ゴシック"/>
            <family val="3"/>
            <charset val="128"/>
          </rPr>
          <t>必ずプルダウンで選択してください。</t>
        </r>
      </text>
    </comment>
    <comment ref="AE4" authorId="0" shapeId="0" xr:uid="{E27C2B54-3445-423B-AE35-F8865BEB194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C5B3E69-07EE-4DC6-AB3A-20A627F0E72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62FB30-B5A6-4554-85DA-342DF30B480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FE84A47-C4C9-42EE-9886-6618BE05D7AB}">
      <text>
        <r>
          <rPr>
            <sz val="9"/>
            <color rgb="FF000000"/>
            <rFont val="MS P ゴシック"/>
            <family val="3"/>
            <charset val="128"/>
          </rPr>
          <t>４・５月に処遇Ⅰ、６月以降に処遇Ⅰ相当の加算区分を算定する場合は「１」</t>
        </r>
      </text>
    </comment>
    <comment ref="CI6" authorId="0" shapeId="0" xr:uid="{4E960BF7-DC29-46C0-BC27-67967897CF4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F5F629F-423D-4C37-99BB-ED3529D5C18D}">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4DB34DF-1C7D-418D-A7A7-44AC44A289D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1904BFB8-4B4A-4167-9DAB-17B593830F7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83BA929-34B6-41AB-A11E-FF00427F040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97384AA-7BB5-4047-8BC5-FB5F0104A732}">
      <text>
        <r>
          <rPr>
            <sz val="9"/>
            <color rgb="FF000000"/>
            <rFont val="MS P ゴシック"/>
            <family val="3"/>
            <charset val="128"/>
          </rPr>
          <t>算定していない場合は、
「特定加算なし」を選択してください。</t>
        </r>
      </text>
    </comment>
    <comment ref="L9" authorId="0" shapeId="0" xr:uid="{136108A5-6C4C-44E6-87E3-AAA39E4182B5}">
      <text>
        <r>
          <rPr>
            <sz val="9"/>
            <color rgb="FF000000"/>
            <rFont val="MS P ゴシック"/>
            <family val="3"/>
            <charset val="128"/>
          </rPr>
          <t>算定していない場合は、
「ベア加算なし」を選択してください。</t>
        </r>
      </text>
    </comment>
    <comment ref="V9" authorId="0" shapeId="0" xr:uid="{823DCAFB-2193-475D-B7E6-7E0B8DBAC15C}">
      <text>
        <r>
          <rPr>
            <sz val="9"/>
            <color indexed="81"/>
            <rFont val="MS P ゴシック"/>
            <family val="3"/>
            <charset val="128"/>
          </rPr>
          <t>「新加算Ⅱ」が表示され、加算率が「エラー」と表示された場合は「新加算Ⅰ」と読み替えること。</t>
        </r>
      </text>
    </comment>
    <comment ref="CI9" authorId="0" shapeId="0" xr:uid="{1B607136-8E70-4722-81B9-E3B7C890BCD8}">
      <text>
        <r>
          <rPr>
            <sz val="9"/>
            <color rgb="FF000000"/>
            <rFont val="MS P ゴシック"/>
            <family val="3"/>
            <charset val="128"/>
          </rPr>
          <t>キャリアパス要件Ⅴで「満たす」を選択していれば「１」</t>
        </r>
      </text>
    </comment>
    <comment ref="CI10" authorId="0" shapeId="0" xr:uid="{7B5C19DB-C64E-4992-9FDC-D44012CAB0F1}">
      <text>
        <r>
          <rPr>
            <sz val="9"/>
            <color rgb="FF000000"/>
            <rFont val="MS P ゴシック"/>
            <family val="3"/>
            <charset val="128"/>
          </rPr>
          <t>職場環境等要件の上位区分を「満たす」と選択していれば「１」</t>
        </r>
      </text>
    </comment>
    <comment ref="V12" authorId="0" shapeId="0" xr:uid="{CB759AA4-CF4C-4D6F-8A70-8D647C2B7218}">
      <text>
        <r>
          <rPr>
            <sz val="9"/>
            <color indexed="81"/>
            <rFont val="MS P ゴシック"/>
            <family val="3"/>
            <charset val="128"/>
          </rPr>
          <t>「新加算Ⅱ」が表示され、加算率が「エラー」と表示された場合は「新加算Ⅰ」と読み替えること。</t>
        </r>
      </text>
    </comment>
    <comment ref="B13" authorId="0" shapeId="0" xr:uid="{824422A2-BEC7-44A4-A6D6-681E9064B7D0}">
      <text>
        <r>
          <rPr>
            <sz val="9"/>
            <color rgb="FF000000"/>
            <rFont val="MS P ゴシック"/>
            <family val="3"/>
            <charset val="128"/>
          </rPr>
          <t>令和６年度の算定対象月を記入してください。</t>
        </r>
      </text>
    </comment>
    <comment ref="F15" authorId="0" shapeId="0" xr:uid="{7428881B-C835-4DFA-8835-4AB486E79BE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33F0095A-AC4B-422F-BAC4-8F59A8F6D68B}">
      <text>
        <r>
          <rPr>
            <sz val="9"/>
            <color indexed="81"/>
            <rFont val="MS P ゴシック"/>
            <family val="3"/>
            <charset val="128"/>
          </rPr>
          <t>「新加算Ⅱ」が表示され、加算率が「エラー」と表示された場合は「新加算Ⅰ」と読み替えること。</t>
        </r>
      </text>
    </comment>
    <comment ref="B18" authorId="0" shapeId="0" xr:uid="{910DCD3F-7D47-4BE9-9EA2-BCA94C794D03}">
      <text>
        <r>
          <rPr>
            <sz val="9"/>
            <color rgb="FF000000"/>
            <rFont val="MS P ゴシック"/>
            <family val="3"/>
            <charset val="128"/>
          </rPr>
          <t>右欄の選択肢（「満たす」など）から、
それぞれ当てはまるものを選択してください。</t>
        </r>
      </text>
    </comment>
    <comment ref="AL25" authorId="0" shapeId="0" xr:uid="{D9107DAC-340B-4440-9C9D-6259CDA62C1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399E5E8-7796-45EA-BD8E-04A12D7B53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CE7D430-C9AC-460D-BF5F-6FAEA0D056E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31EFF3C-6F88-4A93-B575-DD2D7A23D62F}">
      <text>
        <r>
          <rPr>
            <sz val="9"/>
            <color rgb="FF000000"/>
            <rFont val="MS P ゴシック"/>
            <family val="3"/>
            <charset val="128"/>
          </rPr>
          <t>小規模事業者等の特例で満たす場合も含む</t>
        </r>
      </text>
    </comment>
    <comment ref="AG37" authorId="0" shapeId="0" xr:uid="{0FB44947-6433-4FF5-ABB2-CB8319767E6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DE04C6A-AA75-4BC6-BA8C-DA1F2C81567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7A68BA8A-7097-4EBD-A804-AB9092B98AA9}">
      <text>
        <r>
          <rPr>
            <sz val="9"/>
            <color indexed="81"/>
            <rFont val="MS P ゴシック"/>
            <family val="3"/>
            <charset val="128"/>
          </rPr>
          <t>左記に「対象加算なし」が表示された場合は、「満たす」を選択し、「対象加算なし」を選択してください。</t>
        </r>
      </text>
    </comment>
    <comment ref="AL40" authorId="0" shapeId="0" xr:uid="{8C5C2E6A-4476-4D3B-9D32-247C415827C6}">
      <text>
        <r>
          <rPr>
            <sz val="9"/>
            <color indexed="81"/>
            <rFont val="MS P ゴシック"/>
            <family val="3"/>
            <charset val="128"/>
          </rPr>
          <t>左記に「対象加算なし」が表示された場合は、「満たす」を選択し、「対象加算なし」を選択してください。</t>
        </r>
      </text>
    </comment>
    <comment ref="AD41" authorId="0" shapeId="0" xr:uid="{7E74BDEE-EB4E-4DB3-950B-370E1FAF4FB2}">
      <text>
        <r>
          <rPr>
            <sz val="9"/>
            <color rgb="FF000000"/>
            <rFont val="MS P ゴシック"/>
            <family val="3"/>
            <charset val="128"/>
          </rPr>
          <t>「満たす」を選択した場合は、算定する加算の区分等を選択してください。</t>
        </r>
      </text>
    </comment>
    <comment ref="AL41" authorId="0" shapeId="0" xr:uid="{F570177F-4C0B-4105-9B22-ABADBD362BB8}">
      <text>
        <r>
          <rPr>
            <sz val="9"/>
            <color rgb="FF000000"/>
            <rFont val="MS P ゴシック"/>
            <family val="3"/>
            <charset val="128"/>
          </rPr>
          <t>「満たす」を選択した場合は、算定する加算の区分等を選択してください。</t>
        </r>
      </text>
    </comment>
    <comment ref="B47" authorId="0" shapeId="0" xr:uid="{7F8D82BF-B19B-48EC-9F73-3E86CDC468B6}">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8987CDB5-DE51-4435-876D-FE19BF8E061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7491F47-039F-4DF4-8037-0F9E01A62EB6}">
      <text>
        <r>
          <rPr>
            <sz val="9"/>
            <color rgb="FF000000"/>
            <rFont val="MS P ゴシック"/>
            <family val="3"/>
            <charset val="128"/>
          </rPr>
          <t>令和５年度にベア加算を算定し、令和６年４・５月にも継続してベア加算を算定する場合「１」</t>
        </r>
      </text>
    </comment>
    <comment ref="Y4" authorId="0" shapeId="0" xr:uid="{12018AEB-6FA1-44CE-A5E4-F9DC1F84CA2E}">
      <text>
        <r>
          <rPr>
            <sz val="9"/>
            <color rgb="FF000000"/>
            <rFont val="MS P ゴシック"/>
            <family val="3"/>
            <charset val="128"/>
          </rPr>
          <t>必ずプルダウンで選択してください。</t>
        </r>
      </text>
    </comment>
    <comment ref="AE4" authorId="0" shapeId="0" xr:uid="{81D7080A-181B-465C-B882-ABC6AA0E7CE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69003C2-C8B8-4FDB-B55B-39A003198BB7}">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D0558C-039A-474E-A92D-9B71BF1EC5E3}">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5A082C71-BE39-414F-8AF0-95F91C33F4F8}">
      <text>
        <r>
          <rPr>
            <sz val="9"/>
            <color rgb="FF000000"/>
            <rFont val="MS P ゴシック"/>
            <family val="3"/>
            <charset val="128"/>
          </rPr>
          <t>４・５月に処遇Ⅰ、６月以降に処遇Ⅰ相当の加算区分を算定する場合は「１」</t>
        </r>
      </text>
    </comment>
    <comment ref="CI6" authorId="0" shapeId="0" xr:uid="{6AAA06B1-6346-4F3C-9FBC-4EC9BCB2C52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827D40B-17E5-4632-BAC6-67651D202E2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6B7F019-95AA-4CE6-8032-C354ECAFC427}">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DECB32CA-6B66-4F14-8887-BDCFB40C0BB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687FF0D-E4C0-424C-97DB-891C87D76A1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53DCD5A-8B11-43D9-B7F6-3F1A9003C393}">
      <text>
        <r>
          <rPr>
            <sz val="9"/>
            <color rgb="FF000000"/>
            <rFont val="MS P ゴシック"/>
            <family val="3"/>
            <charset val="128"/>
          </rPr>
          <t>算定していない場合は、
「特定加算なし」を選択してください。</t>
        </r>
      </text>
    </comment>
    <comment ref="L9" authorId="0" shapeId="0" xr:uid="{1E8C1A35-0CBE-4B52-8D7A-46153AA38569}">
      <text>
        <r>
          <rPr>
            <sz val="9"/>
            <color rgb="FF000000"/>
            <rFont val="MS P ゴシック"/>
            <family val="3"/>
            <charset val="128"/>
          </rPr>
          <t>算定していない場合は、
「ベア加算なし」を選択してください。</t>
        </r>
      </text>
    </comment>
    <comment ref="V9" authorId="0" shapeId="0" xr:uid="{D6B4CB13-D5E6-4298-89BF-F7F9402BD7C4}">
      <text>
        <r>
          <rPr>
            <sz val="9"/>
            <color indexed="81"/>
            <rFont val="MS P ゴシック"/>
            <family val="3"/>
            <charset val="128"/>
          </rPr>
          <t>「新加算Ⅱ」が表示され、加算率が「エラー」と表示された場合は「新加算Ⅰ」と読み替えること。</t>
        </r>
      </text>
    </comment>
    <comment ref="CI9" authorId="0" shapeId="0" xr:uid="{D4B9D1A1-9ADD-4EEB-A8D6-01156293D08A}">
      <text>
        <r>
          <rPr>
            <sz val="9"/>
            <color rgb="FF000000"/>
            <rFont val="MS P ゴシック"/>
            <family val="3"/>
            <charset val="128"/>
          </rPr>
          <t>キャリアパス要件Ⅴで「満たす」を選択していれば「１」</t>
        </r>
      </text>
    </comment>
    <comment ref="CI10" authorId="0" shapeId="0" xr:uid="{5A179C94-C63A-4833-8FED-DCFD685C4B96}">
      <text>
        <r>
          <rPr>
            <sz val="9"/>
            <color rgb="FF000000"/>
            <rFont val="MS P ゴシック"/>
            <family val="3"/>
            <charset val="128"/>
          </rPr>
          <t>職場環境等要件の上位区分を「満たす」と選択していれば「１」</t>
        </r>
      </text>
    </comment>
    <comment ref="V12" authorId="0" shapeId="0" xr:uid="{C14171E4-93E3-4561-B5C3-D76B549A105C}">
      <text>
        <r>
          <rPr>
            <sz val="9"/>
            <color indexed="81"/>
            <rFont val="MS P ゴシック"/>
            <family val="3"/>
            <charset val="128"/>
          </rPr>
          <t>「新加算Ⅱ」が表示され、加算率が「エラー」と表示された場合は「新加算Ⅰ」と読み替えること。</t>
        </r>
      </text>
    </comment>
    <comment ref="B13" authorId="0" shapeId="0" xr:uid="{441DE50B-12A3-4328-9A50-E27BD2EA0A05}">
      <text>
        <r>
          <rPr>
            <sz val="9"/>
            <color rgb="FF000000"/>
            <rFont val="MS P ゴシック"/>
            <family val="3"/>
            <charset val="128"/>
          </rPr>
          <t>令和６年度の算定対象月を記入してください。</t>
        </r>
      </text>
    </comment>
    <comment ref="F15" authorId="0" shapeId="0" xr:uid="{8B3179F3-8529-48E4-9792-436C65DFED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8CCE426E-BC1B-4ADB-A6E5-11D284C1A7F3}">
      <text>
        <r>
          <rPr>
            <sz val="9"/>
            <color indexed="81"/>
            <rFont val="MS P ゴシック"/>
            <family val="3"/>
            <charset val="128"/>
          </rPr>
          <t>「新加算Ⅱ」が表示され、加算率が「エラー」と表示された場合は「新加算Ⅰ」と読み替えること。</t>
        </r>
      </text>
    </comment>
    <comment ref="B18" authorId="0" shapeId="0" xr:uid="{15AC9C50-8AF8-4B35-AB1E-87DCE719C2CB}">
      <text>
        <r>
          <rPr>
            <sz val="9"/>
            <color rgb="FF000000"/>
            <rFont val="MS P ゴシック"/>
            <family val="3"/>
            <charset val="128"/>
          </rPr>
          <t>右欄の選択肢（「満たす」など）から、
それぞれ当てはまるものを選択してください。</t>
        </r>
      </text>
    </comment>
    <comment ref="AL25" authorId="0" shapeId="0" xr:uid="{D7D622D1-2967-40D1-AF70-B048094AB132}">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A1B8A94-F16B-40DB-94D7-C80479E28C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921DEE2-2AB1-42F1-A539-4A5EB041481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E5A7372-0B05-4BE7-95C8-56E7BB4717E8}">
      <text>
        <r>
          <rPr>
            <sz val="9"/>
            <color rgb="FF000000"/>
            <rFont val="MS P ゴシック"/>
            <family val="3"/>
            <charset val="128"/>
          </rPr>
          <t>小規模事業者等の特例で満たす場合も含む</t>
        </r>
      </text>
    </comment>
    <comment ref="AG37" authorId="0" shapeId="0" xr:uid="{834DDCC8-48DC-4A8C-A0A3-959811C9C8E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51BED3CC-3E0F-4C34-870D-127363B4E11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AC10B7B7-9DD6-423A-9FD0-2525793380CE}">
      <text>
        <r>
          <rPr>
            <sz val="9"/>
            <color indexed="81"/>
            <rFont val="MS P ゴシック"/>
            <family val="3"/>
            <charset val="128"/>
          </rPr>
          <t>左記に「対象加算なし」が表示された場合は、「満たす」を選択し、「対象加算なし」を選択してください。</t>
        </r>
      </text>
    </comment>
    <comment ref="AL40" authorId="0" shapeId="0" xr:uid="{9AC2926A-8038-4BE3-A64E-832AC7698E98}">
      <text>
        <r>
          <rPr>
            <sz val="9"/>
            <color indexed="81"/>
            <rFont val="MS P ゴシック"/>
            <family val="3"/>
            <charset val="128"/>
          </rPr>
          <t>左記に「対象加算なし」が表示された場合は、「満たす」を選択し、「対象加算なし」を選択してください。</t>
        </r>
      </text>
    </comment>
    <comment ref="AD41" authorId="0" shapeId="0" xr:uid="{0603E8BF-8D0E-445B-A654-6DD035BD78F5}">
      <text>
        <r>
          <rPr>
            <sz val="9"/>
            <color rgb="FF000000"/>
            <rFont val="MS P ゴシック"/>
            <family val="3"/>
            <charset val="128"/>
          </rPr>
          <t>「満たす」を選択した場合は、算定する加算の区分等を選択してください。</t>
        </r>
      </text>
    </comment>
    <comment ref="AL41" authorId="0" shapeId="0" xr:uid="{FD1FF52E-473A-491B-9A19-5DA5C38A14EB}">
      <text>
        <r>
          <rPr>
            <sz val="9"/>
            <color rgb="FF000000"/>
            <rFont val="MS P ゴシック"/>
            <family val="3"/>
            <charset val="128"/>
          </rPr>
          <t>「満たす」を選択した場合は、算定する加算の区分等を選択してください。</t>
        </r>
      </text>
    </comment>
    <comment ref="B47" authorId="0" shapeId="0" xr:uid="{0D55B04D-C1EB-4134-ADC3-D9DF8402E2D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0"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0"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0"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0"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0"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0"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91A0AE80-3654-4987-9605-B8620214D47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AF21CFF-A462-4AB1-99D2-C00CE88EF21B}">
      <text>
        <r>
          <rPr>
            <sz val="9"/>
            <color rgb="FF000000"/>
            <rFont val="MS P ゴシック"/>
            <family val="3"/>
            <charset val="128"/>
          </rPr>
          <t>令和５年度にベア加算を算定し、令和６年４・５月にも継続してベア加算を算定する場合「１」</t>
        </r>
      </text>
    </comment>
    <comment ref="Y4" authorId="0" shapeId="0" xr:uid="{C23A7607-B67D-4332-B0E4-AB8A42340923}">
      <text>
        <r>
          <rPr>
            <sz val="9"/>
            <color rgb="FF000000"/>
            <rFont val="MS P ゴシック"/>
            <family val="3"/>
            <charset val="128"/>
          </rPr>
          <t>必ずプルダウンで選択してください。</t>
        </r>
      </text>
    </comment>
    <comment ref="AE4" authorId="0" shapeId="0" xr:uid="{176D112A-7A78-4825-A2C2-649CCE19387E}">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2499F9C3-8FBD-458D-8C07-6E0FE2D172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2FD2BAC2-9F51-4617-BD6D-18395881C3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797B15-0624-4FEA-8904-F6D3424B3875}">
      <text>
        <r>
          <rPr>
            <sz val="9"/>
            <color rgb="FF000000"/>
            <rFont val="MS P ゴシック"/>
            <family val="3"/>
            <charset val="128"/>
          </rPr>
          <t>４・５月に処遇Ⅰ、６月以降に処遇Ⅰ相当の加算区分を算定する場合は「１」</t>
        </r>
      </text>
    </comment>
    <comment ref="CI6" authorId="0" shapeId="0" xr:uid="{0FACB9F7-479B-44E4-A551-ACB0DC602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B350543-2FB2-4156-8D24-6005D57978B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021F9A4-3FD8-4CEB-B055-0138E7C4A8E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7877B93-8EEC-43A7-B6B0-CC53650617C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F96E55C-0643-42F6-B1ED-1248372E5C2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896EE9D4-4279-4130-99A7-4B4DAFE94250}">
      <text>
        <r>
          <rPr>
            <sz val="9"/>
            <color rgb="FF000000"/>
            <rFont val="MS P ゴシック"/>
            <family val="3"/>
            <charset val="128"/>
          </rPr>
          <t>算定していない場合は、
「特定加算なし」を選択してください。</t>
        </r>
      </text>
    </comment>
    <comment ref="L9" authorId="0" shapeId="0" xr:uid="{93D15E06-934E-4F69-B88D-F8075F834544}">
      <text>
        <r>
          <rPr>
            <sz val="9"/>
            <color rgb="FF000000"/>
            <rFont val="MS P ゴシック"/>
            <family val="3"/>
            <charset val="128"/>
          </rPr>
          <t>算定していない場合は、
「ベア加算なし」を選択してください。</t>
        </r>
      </text>
    </comment>
    <comment ref="V9" authorId="0" shapeId="0" xr:uid="{BA12DE5D-D574-4FC5-A863-3F5250074FD0}">
      <text>
        <r>
          <rPr>
            <sz val="9"/>
            <color indexed="81"/>
            <rFont val="MS P ゴシック"/>
            <family val="3"/>
            <charset val="128"/>
          </rPr>
          <t>「新加算Ⅱ」が表示され、加算率が「エラー」と表示された場合は「新加算Ⅰ」と読み替えること。</t>
        </r>
      </text>
    </comment>
    <comment ref="CI9" authorId="0" shapeId="0" xr:uid="{19CE535F-0EFD-4FA0-B746-3F192203EF09}">
      <text>
        <r>
          <rPr>
            <sz val="9"/>
            <color rgb="FF000000"/>
            <rFont val="MS P ゴシック"/>
            <family val="3"/>
            <charset val="128"/>
          </rPr>
          <t>キャリアパス要件Ⅴで「満たす」を選択していれば「１」</t>
        </r>
      </text>
    </comment>
    <comment ref="CI10" authorId="0" shapeId="0" xr:uid="{BAECBA1D-ADA5-4DD2-81A4-5642F32DF7D3}">
      <text>
        <r>
          <rPr>
            <sz val="9"/>
            <color rgb="FF000000"/>
            <rFont val="MS P ゴシック"/>
            <family val="3"/>
            <charset val="128"/>
          </rPr>
          <t>職場環境等要件の上位区分を「満たす」と選択していれば「１」</t>
        </r>
      </text>
    </comment>
    <comment ref="V12" authorId="0" shapeId="0" xr:uid="{5246D6F2-E1BA-47CB-A17C-E8A6E123E381}">
      <text>
        <r>
          <rPr>
            <sz val="9"/>
            <color indexed="81"/>
            <rFont val="MS P ゴシック"/>
            <family val="3"/>
            <charset val="128"/>
          </rPr>
          <t>「新加算Ⅱ」が表示され、加算率が「エラー」と表示された場合は「新加算Ⅰ」と読み替えること。</t>
        </r>
      </text>
    </comment>
    <comment ref="B13" authorId="0" shapeId="0" xr:uid="{30309F6B-BEE0-42BF-B938-8462EDCB0580}">
      <text>
        <r>
          <rPr>
            <sz val="9"/>
            <color rgb="FF000000"/>
            <rFont val="MS P ゴシック"/>
            <family val="3"/>
            <charset val="128"/>
          </rPr>
          <t>令和６年度の算定対象月を記入してください。</t>
        </r>
      </text>
    </comment>
    <comment ref="F15" authorId="0" shapeId="0" xr:uid="{D536E3B1-0116-4761-882E-BF2F29760F7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8A4F94C3-5129-4A4C-ACE0-98DDB63F0CCC}">
      <text>
        <r>
          <rPr>
            <sz val="9"/>
            <color indexed="81"/>
            <rFont val="MS P ゴシック"/>
            <family val="3"/>
            <charset val="128"/>
          </rPr>
          <t>「新加算Ⅱ」が表示され、加算率が「エラー」と表示された場合は「新加算Ⅰ」と読み替えること。</t>
        </r>
      </text>
    </comment>
    <comment ref="B18" authorId="0" shapeId="0" xr:uid="{1EB02A50-C012-4E30-8A87-1BAAE8B0700F}">
      <text>
        <r>
          <rPr>
            <sz val="9"/>
            <color rgb="FF000000"/>
            <rFont val="MS P ゴシック"/>
            <family val="3"/>
            <charset val="128"/>
          </rPr>
          <t>右欄の選択肢（「満たす」など）から、
それぞれ当てはまるものを選択してください。</t>
        </r>
      </text>
    </comment>
    <comment ref="AL25" authorId="0" shapeId="0" xr:uid="{AFA66228-9AAE-4C5A-9B22-D11DA3041D2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8E2FB-C8F5-4626-BE25-107C2DBCF9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5042661-29DD-45A9-9FC0-9B74AA6B563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DB4AB340-0A18-4AF9-99D3-78B94987182D}">
      <text>
        <r>
          <rPr>
            <sz val="9"/>
            <color rgb="FF000000"/>
            <rFont val="MS P ゴシック"/>
            <family val="3"/>
            <charset val="128"/>
          </rPr>
          <t>小規模事業者等の特例で満たす場合も含む</t>
        </r>
      </text>
    </comment>
    <comment ref="AG37" authorId="0" shapeId="0" xr:uid="{5B53F187-9059-4DCE-8A10-74E206D35C0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8A1C8084-00D3-41D7-871A-A3760C2D381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07E04AC7-9CFA-42FD-8E55-1238F554F8AA}">
      <text>
        <r>
          <rPr>
            <sz val="9"/>
            <color indexed="81"/>
            <rFont val="MS P ゴシック"/>
            <family val="3"/>
            <charset val="128"/>
          </rPr>
          <t>左記に「対象加算なし」が表示された場合は、「満たす」を選択し、「対象加算なし」を選択してください。</t>
        </r>
      </text>
    </comment>
    <comment ref="AL40" authorId="0" shapeId="0" xr:uid="{2469B0DE-34EB-431A-A193-A735EF9D2B26}">
      <text>
        <r>
          <rPr>
            <sz val="9"/>
            <color indexed="81"/>
            <rFont val="MS P ゴシック"/>
            <family val="3"/>
            <charset val="128"/>
          </rPr>
          <t>左記に「対象加算なし」が表示された場合は、「満たす」を選択し、「対象加算なし」を選択してください。</t>
        </r>
      </text>
    </comment>
    <comment ref="AD41" authorId="0" shapeId="0" xr:uid="{5186B996-85EA-499E-9B17-0A28ACE24071}">
      <text>
        <r>
          <rPr>
            <sz val="9"/>
            <color rgb="FF000000"/>
            <rFont val="MS P ゴシック"/>
            <family val="3"/>
            <charset val="128"/>
          </rPr>
          <t>「満たす」を選択した場合は、算定する加算の区分等を選択してください。</t>
        </r>
      </text>
    </comment>
    <comment ref="AL41" authorId="0" shapeId="0" xr:uid="{FCD09991-A69D-45DB-87A6-4A334B490093}">
      <text>
        <r>
          <rPr>
            <sz val="9"/>
            <color rgb="FF000000"/>
            <rFont val="MS P ゴシック"/>
            <family val="3"/>
            <charset val="128"/>
          </rPr>
          <t>「満たす」を選択した場合は、算定する加算の区分等を選択してください。</t>
        </r>
      </text>
    </comment>
    <comment ref="B47" authorId="0" shapeId="0" xr:uid="{6738B92D-F203-4505-BA98-C5B9D889D52D}">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0"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0"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0"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0"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0"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0"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64D2B474-8EB1-40C5-8DB2-CC3D0AFA0CA2}">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8CD0313-56E3-40D4-A2BC-494D7E8555CC}">
      <text>
        <r>
          <rPr>
            <sz val="9"/>
            <color rgb="FF000000"/>
            <rFont val="MS P ゴシック"/>
            <family val="3"/>
            <charset val="128"/>
          </rPr>
          <t>令和５年度にベア加算を算定し、令和６年４・５月にも継続してベア加算を算定する場合「１」</t>
        </r>
      </text>
    </comment>
    <comment ref="Y4" authorId="0" shapeId="0" xr:uid="{6AE6673D-B5DE-42C5-89ED-78EC4153F3D2}">
      <text>
        <r>
          <rPr>
            <sz val="9"/>
            <color rgb="FF000000"/>
            <rFont val="MS P ゴシック"/>
            <family val="3"/>
            <charset val="128"/>
          </rPr>
          <t>必ずプルダウンで選択してください。</t>
        </r>
      </text>
    </comment>
    <comment ref="AE4" authorId="0" shapeId="0" xr:uid="{AF417869-AB1A-4233-93E0-8D025DD2CA3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670A3AD2-6AE0-4208-A599-1D3769266E23}">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412D24-9399-47A4-A86C-789FE9299BA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AB146C8-A278-44DB-8DF8-F252026CC6DA}">
      <text>
        <r>
          <rPr>
            <sz val="9"/>
            <color rgb="FF000000"/>
            <rFont val="MS P ゴシック"/>
            <family val="3"/>
            <charset val="128"/>
          </rPr>
          <t>４・５月に処遇Ⅰ、６月以降に処遇Ⅰ相当の加算区分を算定する場合は「１」</t>
        </r>
      </text>
    </comment>
    <comment ref="CI6" authorId="0" shapeId="0" xr:uid="{80674DE2-46A2-4E7F-8FCE-30C0E07240A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F5D045-5FFE-45B1-A66C-C3CFBD0FBB2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AAFFB408-B5B5-4400-A2C5-4D6C8DAF19B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2D5A354-A70C-45B3-812A-7229A12680CD}">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FA6853D-7877-4085-90A5-4E588CFBB83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2668691-F4EE-4201-B5B7-B3AF1F322BF7}">
      <text>
        <r>
          <rPr>
            <sz val="9"/>
            <color rgb="FF000000"/>
            <rFont val="MS P ゴシック"/>
            <family val="3"/>
            <charset val="128"/>
          </rPr>
          <t>算定していない場合は、
「特定加算なし」を選択してください。</t>
        </r>
      </text>
    </comment>
    <comment ref="L9" authorId="0" shapeId="0" xr:uid="{22D58476-E578-4EED-95E9-0395D46E5166}">
      <text>
        <r>
          <rPr>
            <sz val="9"/>
            <color rgb="FF000000"/>
            <rFont val="MS P ゴシック"/>
            <family val="3"/>
            <charset val="128"/>
          </rPr>
          <t>算定していない場合は、
「ベア加算なし」を選択してください。</t>
        </r>
      </text>
    </comment>
    <comment ref="V9" authorId="0" shapeId="0" xr:uid="{A38598ED-5F37-42DF-A2A1-2AE658EC668D}">
      <text>
        <r>
          <rPr>
            <sz val="9"/>
            <color indexed="81"/>
            <rFont val="MS P ゴシック"/>
            <family val="3"/>
            <charset val="128"/>
          </rPr>
          <t>「新加算Ⅱ」が表示され、加算率が「エラー」と表示された場合は「新加算Ⅰ」と読み替えること。</t>
        </r>
      </text>
    </comment>
    <comment ref="CI9" authorId="0" shapeId="0" xr:uid="{86CA3FBC-3712-4A13-A737-8CAB308F2970}">
      <text>
        <r>
          <rPr>
            <sz val="9"/>
            <color rgb="FF000000"/>
            <rFont val="MS P ゴシック"/>
            <family val="3"/>
            <charset val="128"/>
          </rPr>
          <t>キャリアパス要件Ⅴで「満たす」を選択していれば「１」</t>
        </r>
      </text>
    </comment>
    <comment ref="CI10" authorId="0" shapeId="0" xr:uid="{B238889D-7E88-41E6-A239-C4DAEED9E819}">
      <text>
        <r>
          <rPr>
            <sz val="9"/>
            <color rgb="FF000000"/>
            <rFont val="MS P ゴシック"/>
            <family val="3"/>
            <charset val="128"/>
          </rPr>
          <t>職場環境等要件の上位区分を「満たす」と選択していれば「１」</t>
        </r>
      </text>
    </comment>
    <comment ref="V12" authorId="0" shapeId="0" xr:uid="{77248F53-3AC2-4C36-8960-45A7AE262DD9}">
      <text>
        <r>
          <rPr>
            <sz val="9"/>
            <color indexed="81"/>
            <rFont val="MS P ゴシック"/>
            <family val="3"/>
            <charset val="128"/>
          </rPr>
          <t>「新加算Ⅱ」が表示され、加算率が「エラー」と表示された場合は「新加算Ⅰ」と読み替えること。</t>
        </r>
      </text>
    </comment>
    <comment ref="B13" authorId="0" shapeId="0" xr:uid="{0004E628-C6D1-4068-A228-7EF2CFB3CD42}">
      <text>
        <r>
          <rPr>
            <sz val="9"/>
            <color rgb="FF000000"/>
            <rFont val="MS P ゴシック"/>
            <family val="3"/>
            <charset val="128"/>
          </rPr>
          <t>令和６年度の算定対象月を記入してください。</t>
        </r>
      </text>
    </comment>
    <comment ref="F15" authorId="0" shapeId="0" xr:uid="{47ABEEA8-7E49-44A5-8EAD-DA6638955DB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282EF651-C93C-4C67-A23F-22EE6EFC7AAF}">
      <text>
        <r>
          <rPr>
            <sz val="9"/>
            <color indexed="81"/>
            <rFont val="MS P ゴシック"/>
            <family val="3"/>
            <charset val="128"/>
          </rPr>
          <t>「新加算Ⅱ」が表示され、加算率が「エラー」と表示された場合は「新加算Ⅰ」と読み替えること。</t>
        </r>
      </text>
    </comment>
    <comment ref="B18" authorId="0" shapeId="0" xr:uid="{00855D2B-ED36-4C15-8B53-15BF34EDDA05}">
      <text>
        <r>
          <rPr>
            <sz val="9"/>
            <color rgb="FF000000"/>
            <rFont val="MS P ゴシック"/>
            <family val="3"/>
            <charset val="128"/>
          </rPr>
          <t>右欄の選択肢（「満たす」など）から、
それぞれ当てはまるものを選択してください。</t>
        </r>
      </text>
    </comment>
    <comment ref="AL25" authorId="0" shapeId="0" xr:uid="{6AB2D8C3-C25F-43DF-822D-591665E0C60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69296E9-E001-4CF6-A994-454F2FB9AB4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32FC3D8-3C41-47B4-A40E-E15C0C394EE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9929292-590C-450A-B992-13B2FB811211}">
      <text>
        <r>
          <rPr>
            <sz val="9"/>
            <color rgb="FF000000"/>
            <rFont val="MS P ゴシック"/>
            <family val="3"/>
            <charset val="128"/>
          </rPr>
          <t>小規模事業者等の特例で満たす場合も含む</t>
        </r>
      </text>
    </comment>
    <comment ref="AG37" authorId="0" shapeId="0" xr:uid="{A957EF13-2E36-43E3-9038-12592F3D918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6985E377-567E-4A84-B837-1C4D7B9CAFD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CC3B5EEE-5AC5-4B1A-BC14-4ABB16DC7FBE}">
      <text>
        <r>
          <rPr>
            <sz val="9"/>
            <color indexed="81"/>
            <rFont val="MS P ゴシック"/>
            <family val="3"/>
            <charset val="128"/>
          </rPr>
          <t>左記に「対象加算なし」が表示された場合は、「満たす」を選択し、「対象加算なし」を選択してください。</t>
        </r>
      </text>
    </comment>
    <comment ref="AL40" authorId="0" shapeId="0" xr:uid="{6E563025-20D6-46D3-928F-7CDC40EF390A}">
      <text>
        <r>
          <rPr>
            <sz val="9"/>
            <color indexed="81"/>
            <rFont val="MS P ゴシック"/>
            <family val="3"/>
            <charset val="128"/>
          </rPr>
          <t>左記に「対象加算なし」が表示された場合は、「満たす」を選択し、「対象加算なし」を選択してください。</t>
        </r>
      </text>
    </comment>
    <comment ref="AD41" authorId="0" shapeId="0" xr:uid="{4823825A-4F86-437B-B5E9-25165ED7B2B2}">
      <text>
        <r>
          <rPr>
            <sz val="9"/>
            <color rgb="FF000000"/>
            <rFont val="MS P ゴシック"/>
            <family val="3"/>
            <charset val="128"/>
          </rPr>
          <t>「満たす」を選択した場合は、算定する加算の区分等を選択してください。</t>
        </r>
      </text>
    </comment>
    <comment ref="AL41" authorId="0" shapeId="0" xr:uid="{0C2C0B60-EE6D-41D6-9050-9BCF0BE9DA8E}">
      <text>
        <r>
          <rPr>
            <sz val="9"/>
            <color rgb="FF000000"/>
            <rFont val="MS P ゴシック"/>
            <family val="3"/>
            <charset val="128"/>
          </rPr>
          <t>「満たす」を選択した場合は、算定する加算の区分等を選択してください。</t>
        </r>
      </text>
    </comment>
    <comment ref="B47" authorId="0" shapeId="0" xr:uid="{68FA4247-B989-4E9F-88A4-D571D087AE9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50584FE0-61AE-4363-A2CA-E79A5EAF62F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E5C783C-7B92-4726-9C2B-65891F88034E}">
      <text>
        <r>
          <rPr>
            <sz val="9"/>
            <color rgb="FF000000"/>
            <rFont val="MS P ゴシック"/>
            <family val="3"/>
            <charset val="128"/>
          </rPr>
          <t>令和５年度にベア加算を算定し、令和６年４・５月にも継続してベア加算を算定する場合「１」</t>
        </r>
      </text>
    </comment>
    <comment ref="Y4" authorId="0" shapeId="0" xr:uid="{1EA1EC65-363F-4C33-BE32-F7164E18EC42}">
      <text>
        <r>
          <rPr>
            <sz val="9"/>
            <color rgb="FF000000"/>
            <rFont val="MS P ゴシック"/>
            <family val="3"/>
            <charset val="128"/>
          </rPr>
          <t>必ずプルダウンで選択してください。</t>
        </r>
      </text>
    </comment>
    <comment ref="AE4" authorId="0" shapeId="0" xr:uid="{46709133-2FE4-469A-B54F-8757E060E0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3AB60098-CAB8-4806-98AF-1ED4774BA76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CDE3AE84-0FC4-4120-8565-36F8721B4E1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FEDDF21-9AED-4AF1-AE45-298C88724A36}">
      <text>
        <r>
          <rPr>
            <sz val="9"/>
            <color rgb="FF000000"/>
            <rFont val="MS P ゴシック"/>
            <family val="3"/>
            <charset val="128"/>
          </rPr>
          <t>４・５月に処遇Ⅰ、６月以降に処遇Ⅰ相当の加算区分を算定する場合は「１」</t>
        </r>
      </text>
    </comment>
    <comment ref="CI6" authorId="0" shapeId="0" xr:uid="{FCDF078B-8120-4B64-8ECD-7AFF663A1C68}">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CEC18D4B-E2BA-414D-A2C7-CA2626597DB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77A9CFF-27BA-45AF-8E79-0924C27D94F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039E276-3836-4D2D-913E-8909C46FE19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7678B90-E11D-4E05-8EEC-79B66DAAD2F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720F22E-CB98-47DF-B04C-64B67C3339B2}">
      <text>
        <r>
          <rPr>
            <sz val="9"/>
            <color rgb="FF000000"/>
            <rFont val="MS P ゴシック"/>
            <family val="3"/>
            <charset val="128"/>
          </rPr>
          <t>算定していない場合は、
「特定加算なし」を選択してください。</t>
        </r>
      </text>
    </comment>
    <comment ref="L9" authorId="0" shapeId="0" xr:uid="{70302820-ABA9-49ED-B4DE-C4FB67AA073D}">
      <text>
        <r>
          <rPr>
            <sz val="9"/>
            <color rgb="FF000000"/>
            <rFont val="MS P ゴシック"/>
            <family val="3"/>
            <charset val="128"/>
          </rPr>
          <t>算定していない場合は、
「ベア加算なし」を選択してください。</t>
        </r>
      </text>
    </comment>
    <comment ref="V9" authorId="0" shapeId="0" xr:uid="{C575F1E1-E22F-416C-8978-0BB3D0E1199E}">
      <text>
        <r>
          <rPr>
            <sz val="9"/>
            <color indexed="81"/>
            <rFont val="MS P ゴシック"/>
            <family val="3"/>
            <charset val="128"/>
          </rPr>
          <t>「新加算Ⅱ」が表示され、加算率が「エラー」と表示された場合は「新加算Ⅰ」と読み替えること。</t>
        </r>
      </text>
    </comment>
    <comment ref="CI9" authorId="0" shapeId="0" xr:uid="{2C41CA5D-1789-4129-8149-F9FF79316FF1}">
      <text>
        <r>
          <rPr>
            <sz val="9"/>
            <color rgb="FF000000"/>
            <rFont val="MS P ゴシック"/>
            <family val="3"/>
            <charset val="128"/>
          </rPr>
          <t>キャリアパス要件Ⅴで「満たす」を選択していれば「１」</t>
        </r>
      </text>
    </comment>
    <comment ref="CI10" authorId="0" shapeId="0" xr:uid="{7B64833E-CDE8-46B2-8E2F-417B122A0AA6}">
      <text>
        <r>
          <rPr>
            <sz val="9"/>
            <color rgb="FF000000"/>
            <rFont val="MS P ゴシック"/>
            <family val="3"/>
            <charset val="128"/>
          </rPr>
          <t>職場環境等要件の上位区分を「満たす」と選択していれば「１」</t>
        </r>
      </text>
    </comment>
    <comment ref="V12" authorId="0" shapeId="0" xr:uid="{F4E5E86A-E06F-4729-B91B-1DFEF348E03F}">
      <text>
        <r>
          <rPr>
            <sz val="9"/>
            <color indexed="81"/>
            <rFont val="MS P ゴシック"/>
            <family val="3"/>
            <charset val="128"/>
          </rPr>
          <t>「新加算Ⅱ」が表示され、加算率が「エラー」と表示された場合は「新加算Ⅰ」と読み替えること。</t>
        </r>
      </text>
    </comment>
    <comment ref="B13" authorId="0" shapeId="0" xr:uid="{1E312933-B983-47BA-B1DA-5C29057E10FC}">
      <text>
        <r>
          <rPr>
            <sz val="9"/>
            <color rgb="FF000000"/>
            <rFont val="MS P ゴシック"/>
            <family val="3"/>
            <charset val="128"/>
          </rPr>
          <t>令和６年度の算定対象月を記入してください。</t>
        </r>
      </text>
    </comment>
    <comment ref="F15" authorId="0" shapeId="0" xr:uid="{D5F16826-DC97-47D3-AC45-9F4E1302B0B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08E59ED8-976D-4AF4-BD59-C32C1D69ED54}">
      <text>
        <r>
          <rPr>
            <sz val="9"/>
            <color indexed="81"/>
            <rFont val="MS P ゴシック"/>
            <family val="3"/>
            <charset val="128"/>
          </rPr>
          <t>「新加算Ⅱ」が表示され、加算率が「エラー」と表示された場合は「新加算Ⅰ」と読み替えること。</t>
        </r>
      </text>
    </comment>
    <comment ref="B18" authorId="0" shapeId="0" xr:uid="{3F066E62-A18B-45AD-95DF-428ADB2ADA48}">
      <text>
        <r>
          <rPr>
            <sz val="9"/>
            <color rgb="FF000000"/>
            <rFont val="MS P ゴシック"/>
            <family val="3"/>
            <charset val="128"/>
          </rPr>
          <t>右欄の選択肢（「満たす」など）から、
それぞれ当てはまるものを選択してください。</t>
        </r>
      </text>
    </comment>
    <comment ref="AL25" authorId="0" shapeId="0" xr:uid="{8371B03D-679D-4422-9A96-18034DD893F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B36C0B2-C98E-405B-A60F-44B9C4695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7A318BF-1B70-4D8C-A081-A077B618CE5F}">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A283D76-03C7-438C-BE04-C095CAB8ADEB}">
      <text>
        <r>
          <rPr>
            <sz val="9"/>
            <color rgb="FF000000"/>
            <rFont val="MS P ゴシック"/>
            <family val="3"/>
            <charset val="128"/>
          </rPr>
          <t>小規模事業者等の特例で満たす場合も含む</t>
        </r>
      </text>
    </comment>
    <comment ref="AG37" authorId="0" shapeId="0" xr:uid="{D598ABA3-D805-4E9C-9B2A-1A92270BAB7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3261ED8-97CB-436B-AC0D-4BEF0894994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0096C67E-BE1D-4F21-B017-0B75B60BC6E9}">
      <text>
        <r>
          <rPr>
            <sz val="9"/>
            <color indexed="81"/>
            <rFont val="MS P ゴシック"/>
            <family val="3"/>
            <charset val="128"/>
          </rPr>
          <t>左記に「対象加算なし」が表示された場合は、「満たす」を選択し、「対象加算なし」を選択してください。</t>
        </r>
      </text>
    </comment>
    <comment ref="AL40" authorId="0" shapeId="0" xr:uid="{378CF9F6-9FDD-4C60-9785-F520E8D836D8}">
      <text>
        <r>
          <rPr>
            <sz val="9"/>
            <color indexed="81"/>
            <rFont val="MS P ゴシック"/>
            <family val="3"/>
            <charset val="128"/>
          </rPr>
          <t>左記に「対象加算なし」が表示された場合は、「満たす」を選択し、「対象加算なし」を選択してください。</t>
        </r>
      </text>
    </comment>
    <comment ref="AD41" authorId="0" shapeId="0" xr:uid="{2DD50115-D7A3-49F2-95D2-04A7B137DEFC}">
      <text>
        <r>
          <rPr>
            <sz val="9"/>
            <color rgb="FF000000"/>
            <rFont val="MS P ゴシック"/>
            <family val="3"/>
            <charset val="128"/>
          </rPr>
          <t>「満たす」を選択した場合は、算定する加算の区分等を選択してください。</t>
        </r>
      </text>
    </comment>
    <comment ref="AL41" authorId="0" shapeId="0" xr:uid="{C14AF4D4-4C85-4C14-8D45-91842E1D5EE6}">
      <text>
        <r>
          <rPr>
            <sz val="9"/>
            <color rgb="FF000000"/>
            <rFont val="MS P ゴシック"/>
            <family val="3"/>
            <charset val="128"/>
          </rPr>
          <t>「満たす」を選択した場合は、算定する加算の区分等を選択してください。</t>
        </r>
      </text>
    </comment>
    <comment ref="B47" authorId="0" shapeId="0" xr:uid="{B507C588-EFD7-45BF-8BD3-C4DB209154B8}">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F82FCD73-CEF1-417D-84F8-50574C4FBD9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204CB2-5FD6-421C-8CD7-7A3D385B18C8}">
      <text>
        <r>
          <rPr>
            <sz val="9"/>
            <color rgb="FF000000"/>
            <rFont val="MS P ゴシック"/>
            <family val="3"/>
            <charset val="128"/>
          </rPr>
          <t>令和５年度にベア加算を算定し、令和６年４・５月にも継続してベア加算を算定する場合「１」</t>
        </r>
      </text>
    </comment>
    <comment ref="Y4" authorId="0" shapeId="0" xr:uid="{74D77169-0DF1-40AC-BEB1-8FAB0AFC9A97}">
      <text>
        <r>
          <rPr>
            <sz val="9"/>
            <color rgb="FF000000"/>
            <rFont val="MS P ゴシック"/>
            <family val="3"/>
            <charset val="128"/>
          </rPr>
          <t>必ずプルダウンで選択してください。</t>
        </r>
      </text>
    </comment>
    <comment ref="AE4" authorId="0" shapeId="0" xr:uid="{B5D6C908-9728-472B-A07A-07301379B56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418004FE-D850-4D11-8FB7-251EAC0B094B}">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4CF33AF-0291-4AD6-ACC6-6866373D77C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64F2D690-0D58-4CE5-83A7-6EF9EC0028FA}">
      <text>
        <r>
          <rPr>
            <sz val="9"/>
            <color rgb="FF000000"/>
            <rFont val="MS P ゴシック"/>
            <family val="3"/>
            <charset val="128"/>
          </rPr>
          <t>４・５月に処遇Ⅰ、６月以降に処遇Ⅰ相当の加算区分を算定する場合は「１」</t>
        </r>
      </text>
    </comment>
    <comment ref="CI6" authorId="0" shapeId="0" xr:uid="{62D4D87C-5861-4AFA-BB89-52869712BAE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8657229-4C03-4F12-BF36-00586285759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B519B14-7267-40F0-A6B2-C40B98049638}">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62DA790-BFB3-4B87-A631-4D12C559978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10ED8A-CA18-4116-9A13-01ED42FA407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F4529D2E-EE7C-482C-9CB1-A40BB807E981}">
      <text>
        <r>
          <rPr>
            <sz val="9"/>
            <color rgb="FF000000"/>
            <rFont val="MS P ゴシック"/>
            <family val="3"/>
            <charset val="128"/>
          </rPr>
          <t>算定していない場合は、
「特定加算なし」を選択してください。</t>
        </r>
      </text>
    </comment>
    <comment ref="L9" authorId="0" shapeId="0" xr:uid="{EAA5FFB1-4711-4C08-9D1A-127DCC359A63}">
      <text>
        <r>
          <rPr>
            <sz val="9"/>
            <color rgb="FF000000"/>
            <rFont val="MS P ゴシック"/>
            <family val="3"/>
            <charset val="128"/>
          </rPr>
          <t>算定していない場合は、
「ベア加算なし」を選択してください。</t>
        </r>
      </text>
    </comment>
    <comment ref="V9" authorId="0" shapeId="0" xr:uid="{337D3BBE-77CB-4DBD-9262-2EE356A12284}">
      <text>
        <r>
          <rPr>
            <sz val="9"/>
            <color indexed="81"/>
            <rFont val="MS P ゴシック"/>
            <family val="3"/>
            <charset val="128"/>
          </rPr>
          <t>「新加算Ⅱ」が表示され、加算率が「エラー」と表示された場合は「新加算Ⅰ」と読み替えること。</t>
        </r>
      </text>
    </comment>
    <comment ref="CI9" authorId="0" shapeId="0" xr:uid="{C6846FB8-7BC8-44B4-A9D9-3E00FBB95DBD}">
      <text>
        <r>
          <rPr>
            <sz val="9"/>
            <color rgb="FF000000"/>
            <rFont val="MS P ゴシック"/>
            <family val="3"/>
            <charset val="128"/>
          </rPr>
          <t>キャリアパス要件Ⅴで「満たす」を選択していれば「１」</t>
        </r>
      </text>
    </comment>
    <comment ref="CI10" authorId="0" shapeId="0" xr:uid="{8ED99E4F-3E44-4B0C-B85A-1D3442C6E173}">
      <text>
        <r>
          <rPr>
            <sz val="9"/>
            <color rgb="FF000000"/>
            <rFont val="MS P ゴシック"/>
            <family val="3"/>
            <charset val="128"/>
          </rPr>
          <t>職場環境等要件の上位区分を「満たす」と選択していれば「１」</t>
        </r>
      </text>
    </comment>
    <comment ref="V12" authorId="0" shapeId="0" xr:uid="{26071147-D285-42AD-B3D3-BB55839EEEF6}">
      <text>
        <r>
          <rPr>
            <sz val="9"/>
            <color indexed="81"/>
            <rFont val="MS P ゴシック"/>
            <family val="3"/>
            <charset val="128"/>
          </rPr>
          <t>「新加算Ⅱ」が表示され、加算率が「エラー」と表示された場合は「新加算Ⅰ」と読み替えること。</t>
        </r>
      </text>
    </comment>
    <comment ref="B13" authorId="0" shapeId="0" xr:uid="{4AD94FC3-3434-46DA-A738-5D5ABDF04731}">
      <text>
        <r>
          <rPr>
            <sz val="9"/>
            <color rgb="FF000000"/>
            <rFont val="MS P ゴシック"/>
            <family val="3"/>
            <charset val="128"/>
          </rPr>
          <t>令和６年度の算定対象月を記入してください。</t>
        </r>
      </text>
    </comment>
    <comment ref="F15" authorId="0" shapeId="0" xr:uid="{6DA80C17-67A5-420C-9BB8-7A2671AFDE3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D33A6653-73C5-4C5C-BB6A-BF741689A9D1}">
      <text>
        <r>
          <rPr>
            <sz val="9"/>
            <color indexed="81"/>
            <rFont val="MS P ゴシック"/>
            <family val="3"/>
            <charset val="128"/>
          </rPr>
          <t>「新加算Ⅱ」が表示され、加算率が「エラー」と表示された場合は「新加算Ⅰ」と読み替えること。</t>
        </r>
      </text>
    </comment>
    <comment ref="B18" authorId="0" shapeId="0" xr:uid="{0DF44109-2D1A-4F18-AB5A-8457D7B9FD8F}">
      <text>
        <r>
          <rPr>
            <sz val="9"/>
            <color rgb="FF000000"/>
            <rFont val="MS P ゴシック"/>
            <family val="3"/>
            <charset val="128"/>
          </rPr>
          <t>右欄の選択肢（「満たす」など）から、
それぞれ当てはまるものを選択してください。</t>
        </r>
      </text>
    </comment>
    <comment ref="AL25" authorId="0" shapeId="0" xr:uid="{E3411862-A752-4E16-B575-231ADA54736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6A27FC9-5C07-4D81-B139-C4E440E7D3FD}">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438E93C-A95F-416A-84E8-DC4B4E0A122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026C5D1-F71B-4042-9299-46E6A5DD9086}">
      <text>
        <r>
          <rPr>
            <sz val="9"/>
            <color rgb="FF000000"/>
            <rFont val="MS P ゴシック"/>
            <family val="3"/>
            <charset val="128"/>
          </rPr>
          <t>小規模事業者等の特例で満たす場合も含む</t>
        </r>
      </text>
    </comment>
    <comment ref="AG37" authorId="0" shapeId="0" xr:uid="{9FDF325B-3ACB-48AC-B2E8-9C846AE7D81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494EAD39-9E04-42E6-A6EB-CE4EBC811AB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C72C5CEB-6953-4FCC-9706-CBD2916454A1}">
      <text>
        <r>
          <rPr>
            <sz val="9"/>
            <color indexed="81"/>
            <rFont val="MS P ゴシック"/>
            <family val="3"/>
            <charset val="128"/>
          </rPr>
          <t>左記に「対象加算なし」が表示された場合は、「満たす」を選択し、「対象加算なし」を選択してください。</t>
        </r>
      </text>
    </comment>
    <comment ref="AL40" authorId="0" shapeId="0" xr:uid="{0C08F706-4734-4A57-B386-A37D4AFCF903}">
      <text>
        <r>
          <rPr>
            <sz val="9"/>
            <color indexed="81"/>
            <rFont val="MS P ゴシック"/>
            <family val="3"/>
            <charset val="128"/>
          </rPr>
          <t>左記に「対象加算なし」が表示された場合は、「満たす」を選択し、「対象加算なし」を選択してください。</t>
        </r>
      </text>
    </comment>
    <comment ref="AD41" authorId="0" shapeId="0" xr:uid="{7504A1AC-F8C0-4E00-A9F4-4196205A46F6}">
      <text>
        <r>
          <rPr>
            <sz val="9"/>
            <color rgb="FF000000"/>
            <rFont val="MS P ゴシック"/>
            <family val="3"/>
            <charset val="128"/>
          </rPr>
          <t>「満たす」を選択した場合は、算定する加算の区分等を選択してください。</t>
        </r>
      </text>
    </comment>
    <comment ref="AL41" authorId="0" shapeId="0" xr:uid="{2F5FCAA2-E981-4B2E-A058-3CE3AAB0EE06}">
      <text>
        <r>
          <rPr>
            <sz val="9"/>
            <color rgb="FF000000"/>
            <rFont val="MS P ゴシック"/>
            <family val="3"/>
            <charset val="128"/>
          </rPr>
          <t>「満たす」を選択した場合は、算定する加算の区分等を選択してください。</t>
        </r>
      </text>
    </comment>
    <comment ref="B47" authorId="0" shapeId="0" xr:uid="{392B3F71-B42A-4F80-9670-FCC06E637F2B}">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<sst xmlns="http://schemas.openxmlformats.org/spreadsheetml/2006/main" count="6514" uniqueCount="2397">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</sst>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7">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0" borderId="139" xfId="0" applyFont="1" applyBorder="1" applyAlignment="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Border="1" applyAlignment="1">
      <alignment horizontal="center" vertical="center" shrinkToFit="1"/>
    </xf>
    <xf numFmtId="0" fontId="90" fillId="0" borderId="59" xfId="0" applyFont="1" applyBorder="1" applyAlignment="1">
      <alignment horizontal="center" vertical="center" shrinkToFit="1"/>
    </xf>
    <xf numFmtId="0" fontId="90" fillId="0" borderId="60" xfId="0" applyFont="1" applyBorder="1" applyAlignment="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0288" y="38747700"/>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0288" y="41616313"/>
              <a:ext cx="179387" cy="25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0288" y="34091563"/>
              <a:ext cx="179387" cy="222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0288" y="40449500"/>
              <a:ext cx="179387"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0288" y="13858875"/>
              <a:ext cx="179387" cy="165704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0288" y="40688912"/>
              <a:ext cx="179387" cy="9274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0288" y="34036000"/>
              <a:ext cx="179387"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0288" y="23256875"/>
              <a:ext cx="179387"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0288" y="26154063"/>
              <a:ext cx="179387" cy="31762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1850" y="29289375"/>
              <a:ext cx="179388" cy="28110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19263" y="267595"/>
          <a:ext cx="4584165" cy="1275924"/>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0288" y="41616313"/>
              <a:ext cx="179387" cy="580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41825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41825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222250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69850</xdr:rowOff>
        </xdr:from>
        <xdr:to>
          <xdr:col>6</xdr:col>
          <xdr:colOff>19050</xdr:colOff>
          <xdr:row>43</xdr:row>
          <xdr:rowOff>279400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43</xdr:row>
          <xdr:rowOff>69850</xdr:rowOff>
        </xdr:from>
        <xdr:to>
          <xdr:col>10</xdr:col>
          <xdr:colOff>31750</xdr:colOff>
          <xdr:row>43</xdr:row>
          <xdr:rowOff>279400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43</xdr:row>
          <xdr:rowOff>69850</xdr:rowOff>
        </xdr:from>
        <xdr:to>
          <xdr:col>16</xdr:col>
          <xdr:colOff>31750</xdr:colOff>
          <xdr:row>43</xdr:row>
          <xdr:rowOff>279400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184150</xdr:colOff>
          <xdr:row>43</xdr:row>
          <xdr:rowOff>69850</xdr:rowOff>
        </xdr:from>
        <xdr:to>
          <xdr:col>23</xdr:col>
          <xdr:colOff>31750</xdr:colOff>
          <xdr:row>43</xdr:row>
          <xdr:rowOff>279400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43</xdr:row>
          <xdr:rowOff>69850</xdr:rowOff>
        </xdr:from>
        <xdr:to>
          <xdr:col>27</xdr:col>
          <xdr:colOff>19050</xdr:colOff>
          <xdr:row>43</xdr:row>
          <xdr:rowOff>279400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222250</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44</xdr:row>
          <xdr:rowOff>228600</xdr:rowOff>
        </xdr:from>
        <xdr:to>
          <xdr:col>13</xdr:col>
          <xdr:colOff>31750</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184150</xdr:colOff>
          <xdr:row>44</xdr:row>
          <xdr:rowOff>228600</xdr:rowOff>
        </xdr:from>
        <xdr:to>
          <xdr:col>20</xdr:col>
          <xdr:colOff>31750</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31750</xdr:rowOff>
        </xdr:from>
        <xdr:to>
          <xdr:col>23</xdr:col>
          <xdr:colOff>31750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53</xdr:row>
          <xdr:rowOff>31750</xdr:rowOff>
        </xdr:from>
        <xdr:to>
          <xdr:col>27</xdr:col>
          <xdr:colOff>31750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12700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97</xdr:row>
          <xdr:rowOff>12700</xdr:rowOff>
        </xdr:from>
        <xdr:to>
          <xdr:col>3</xdr:col>
          <xdr:colOff>107950</xdr:colOff>
          <xdr:row>97</xdr:row>
          <xdr:rowOff>222250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50800</xdr:rowOff>
        </xdr:from>
        <xdr:to>
          <xdr:col>13</xdr:col>
          <xdr:colOff>107950</xdr:colOff>
          <xdr:row>102</xdr:row>
          <xdr:rowOff>279400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104</xdr:row>
          <xdr:rowOff>203200</xdr:rowOff>
        </xdr:from>
        <xdr:to>
          <xdr:col>3</xdr:col>
          <xdr:colOff>107950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113</xdr:row>
          <xdr:rowOff>50800</xdr:rowOff>
        </xdr:from>
        <xdr:to>
          <xdr:col>13</xdr:col>
          <xdr:colOff>107950</xdr:colOff>
          <xdr:row>113</xdr:row>
          <xdr:rowOff>260350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117</xdr:row>
          <xdr:rowOff>31750</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107950</xdr:colOff>
          <xdr:row>124</xdr:row>
          <xdr:rowOff>298450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222250</xdr:rowOff>
        </xdr:from>
        <xdr:to>
          <xdr:col>8</xdr:col>
          <xdr:colOff>31750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241300</xdr:rowOff>
        </xdr:from>
        <xdr:to>
          <xdr:col>8</xdr:col>
          <xdr:colOff>31750</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12700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336550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146050</xdr:rowOff>
        </xdr:from>
        <xdr:to>
          <xdr:col>7</xdr:col>
          <xdr:colOff>0</xdr:colOff>
          <xdr:row>121</xdr:row>
          <xdr:rowOff>336550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165100</xdr:rowOff>
        </xdr:from>
        <xdr:to>
          <xdr:col>6</xdr:col>
          <xdr:colOff>0</xdr:colOff>
          <xdr:row>155</xdr:row>
          <xdr:rowOff>31750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31750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31750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260350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298450</xdr:rowOff>
        </xdr:from>
        <xdr:to>
          <xdr:col>6</xdr:col>
          <xdr:colOff>0</xdr:colOff>
          <xdr:row>159</xdr:row>
          <xdr:rowOff>31750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146050</xdr:rowOff>
        </xdr:from>
        <xdr:to>
          <xdr:col>6</xdr:col>
          <xdr:colOff>0</xdr:colOff>
          <xdr:row>160</xdr:row>
          <xdr:rowOff>31750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146050</xdr:rowOff>
        </xdr:from>
        <xdr:to>
          <xdr:col>6</xdr:col>
          <xdr:colOff>0</xdr:colOff>
          <xdr:row>161</xdr:row>
          <xdr:rowOff>31750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146050</xdr:rowOff>
        </xdr:from>
        <xdr:to>
          <xdr:col>6</xdr:col>
          <xdr:colOff>0</xdr:colOff>
          <xdr:row>162</xdr:row>
          <xdr:rowOff>31750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31750</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31750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146050</xdr:rowOff>
        </xdr:from>
        <xdr:to>
          <xdr:col>6</xdr:col>
          <xdr:colOff>0</xdr:colOff>
          <xdr:row>165</xdr:row>
          <xdr:rowOff>31750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31750</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260350</xdr:rowOff>
        </xdr:from>
        <xdr:to>
          <xdr:col>6</xdr:col>
          <xdr:colOff>0</xdr:colOff>
          <xdr:row>168</xdr:row>
          <xdr:rowOff>31750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146050</xdr:rowOff>
        </xdr:from>
        <xdr:to>
          <xdr:col>6</xdr:col>
          <xdr:colOff>0</xdr:colOff>
          <xdr:row>169</xdr:row>
          <xdr:rowOff>31750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146050</xdr:rowOff>
        </xdr:from>
        <xdr:to>
          <xdr:col>6</xdr:col>
          <xdr:colOff>0</xdr:colOff>
          <xdr:row>170</xdr:row>
          <xdr:rowOff>31750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146050</xdr:rowOff>
        </xdr:from>
        <xdr:to>
          <xdr:col>6</xdr:col>
          <xdr:colOff>0</xdr:colOff>
          <xdr:row>171</xdr:row>
          <xdr:rowOff>31750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31750</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260350</xdr:rowOff>
        </xdr:from>
        <xdr:to>
          <xdr:col>6</xdr:col>
          <xdr:colOff>0</xdr:colOff>
          <xdr:row>173</xdr:row>
          <xdr:rowOff>31750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146050</xdr:rowOff>
        </xdr:from>
        <xdr:to>
          <xdr:col>6</xdr:col>
          <xdr:colOff>0</xdr:colOff>
          <xdr:row>175</xdr:row>
          <xdr:rowOff>31750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146050</xdr:rowOff>
        </xdr:from>
        <xdr:to>
          <xdr:col>6</xdr:col>
          <xdr:colOff>0</xdr:colOff>
          <xdr:row>175</xdr:row>
          <xdr:rowOff>31750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146050</xdr:rowOff>
        </xdr:from>
        <xdr:to>
          <xdr:col>6</xdr:col>
          <xdr:colOff>0</xdr:colOff>
          <xdr:row>176</xdr:row>
          <xdr:rowOff>31750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146050</xdr:rowOff>
        </xdr:from>
        <xdr:to>
          <xdr:col>6</xdr:col>
          <xdr:colOff>0</xdr:colOff>
          <xdr:row>177</xdr:row>
          <xdr:rowOff>31750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146050</xdr:rowOff>
        </xdr:from>
        <xdr:to>
          <xdr:col>6</xdr:col>
          <xdr:colOff>0</xdr:colOff>
          <xdr:row>178</xdr:row>
          <xdr:rowOff>31750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181</xdr:row>
          <xdr:rowOff>50800</xdr:rowOff>
        </xdr:from>
        <xdr:to>
          <xdr:col>6</xdr:col>
          <xdr:colOff>12700</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182</xdr:row>
          <xdr:rowOff>12700</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187</xdr:row>
          <xdr:rowOff>50800</xdr:rowOff>
        </xdr:from>
        <xdr:to>
          <xdr:col>1</xdr:col>
          <xdr:colOff>222250</xdr:colOff>
          <xdr:row>187</xdr:row>
          <xdr:rowOff>260350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189</xdr:row>
          <xdr:rowOff>107950</xdr:rowOff>
        </xdr:from>
        <xdr:to>
          <xdr:col>1</xdr:col>
          <xdr:colOff>222250</xdr:colOff>
          <xdr:row>189</xdr:row>
          <xdr:rowOff>336550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19050</xdr:rowOff>
        </xdr:from>
        <xdr:to>
          <xdr:col>1</xdr:col>
          <xdr:colOff>222250</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191</xdr:row>
          <xdr:rowOff>19050</xdr:rowOff>
        </xdr:from>
        <xdr:to>
          <xdr:col>1</xdr:col>
          <xdr:colOff>222250</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191</xdr:row>
          <xdr:rowOff>266700</xdr:rowOff>
        </xdr:from>
        <xdr:to>
          <xdr:col>1</xdr:col>
          <xdr:colOff>222250</xdr:colOff>
          <xdr:row>193</xdr:row>
          <xdr:rowOff>31750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74</xdr:row>
          <xdr:rowOff>31750</xdr:rowOff>
        </xdr:from>
        <xdr:to>
          <xdr:col>3</xdr:col>
          <xdr:colOff>107950</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134</xdr:row>
          <xdr:rowOff>146050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135</xdr:row>
          <xdr:rowOff>165100</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137</xdr:row>
          <xdr:rowOff>31750</xdr:rowOff>
        </xdr:from>
        <xdr:to>
          <xdr:col>2</xdr:col>
          <xdr:colOff>171450</xdr:colOff>
          <xdr:row>137</xdr:row>
          <xdr:rowOff>317500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137</xdr:row>
          <xdr:rowOff>298450</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0239" y="315857"/>
          <a:ext cx="7588126" cy="380417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19100"/>
              <a:chOff x="4492278" y="3772557"/>
              <a:chExt cx="303836"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87875" y="4864100"/>
              <a:ext cx="304800" cy="717550"/>
              <a:chOff x="4470327" y="4496267"/>
              <a:chExt cx="301792" cy="780087"/>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87876" y="5737222"/>
              <a:ext cx="304806" cy="692151"/>
              <a:chOff x="4540192" y="5456624"/>
              <a:chExt cx="308373" cy="759871"/>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127000</xdr:colOff>
          <xdr:row>43</xdr:row>
          <xdr:rowOff>0</xdr:rowOff>
        </xdr:from>
        <xdr:to>
          <xdr:col>29</xdr:col>
          <xdr:colOff>95250</xdr:colOff>
          <xdr:row>44</xdr:row>
          <xdr:rowOff>31750</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127000</xdr:colOff>
          <xdr:row>44</xdr:row>
          <xdr:rowOff>0</xdr:rowOff>
        </xdr:from>
        <xdr:to>
          <xdr:col>29</xdr:col>
          <xdr:colOff>95250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30875"/>
          <a:ext cx="304800" cy="71755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59475" y="9163055"/>
              <a:ext cx="304800" cy="377820"/>
              <a:chOff x="5753695" y="8927968"/>
              <a:chExt cx="301792" cy="494759"/>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76200</xdr:colOff>
          <xdr:row>22</xdr:row>
          <xdr:rowOff>95250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31750</xdr:colOff>
          <xdr:row>22</xdr:row>
          <xdr:rowOff>133350</xdr:rowOff>
        </xdr:from>
        <xdr:to>
          <xdr:col>30</xdr:col>
          <xdr:colOff>50800</xdr:colOff>
          <xdr:row>27</xdr:row>
          <xdr:rowOff>31750</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107950</xdr:rowOff>
        </xdr:from>
        <xdr:to>
          <xdr:col>30</xdr:col>
          <xdr:colOff>50800</xdr:colOff>
          <xdr:row>30</xdr:row>
          <xdr:rowOff>133350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127000</xdr:rowOff>
        </xdr:from>
        <xdr:to>
          <xdr:col>30</xdr:col>
          <xdr:colOff>50800</xdr:colOff>
          <xdr:row>34</xdr:row>
          <xdr:rowOff>50800</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87876" y="6597650"/>
              <a:ext cx="304806" cy="688975"/>
              <a:chOff x="4540192" y="6438952"/>
              <a:chExt cx="308373" cy="779251"/>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165100</xdr:colOff>
          <xdr:row>38</xdr:row>
          <xdr:rowOff>95250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88900</xdr:rowOff>
        </xdr:from>
        <xdr:to>
          <xdr:col>29</xdr:col>
          <xdr:colOff>146050</xdr:colOff>
          <xdr:row>46</xdr:row>
          <xdr:rowOff>19050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26</xdr:row>
          <xdr:rowOff>133350</xdr:rowOff>
        </xdr:from>
        <xdr:to>
          <xdr:col>38</xdr:col>
          <xdr:colOff>69850</xdr:colOff>
          <xdr:row>31</xdr:row>
          <xdr:rowOff>31750</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114300</xdr:rowOff>
        </xdr:from>
        <xdr:to>
          <xdr:col>39</xdr:col>
          <xdr:colOff>38100</xdr:colOff>
          <xdr:row>34</xdr:row>
          <xdr:rowOff>12700</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107950</xdr:colOff>
          <xdr:row>33</xdr:row>
          <xdr:rowOff>184150</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107950</xdr:rowOff>
        </xdr:from>
        <xdr:to>
          <xdr:col>38</xdr:col>
          <xdr:colOff>152400</xdr:colOff>
          <xdr:row>41</xdr:row>
          <xdr:rowOff>203200</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43</xdr:row>
          <xdr:rowOff>0</xdr:rowOff>
        </xdr:from>
        <xdr:to>
          <xdr:col>38</xdr:col>
          <xdr:colOff>50800</xdr:colOff>
          <xdr:row>46</xdr:row>
          <xdr:rowOff>127000</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31750</xdr:colOff>
          <xdr:row>20</xdr:row>
          <xdr:rowOff>0</xdr:rowOff>
        </xdr:from>
        <xdr:to>
          <xdr:col>30</xdr:col>
          <xdr:colOff>38100</xdr:colOff>
          <xdr:row>23</xdr:row>
          <xdr:rowOff>88900</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78278"/>
          <a:ext cx="318458" cy="7292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3912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50800</xdr:colOff>
          <xdr:row>20</xdr:row>
          <xdr:rowOff>0</xdr:rowOff>
        </xdr:from>
        <xdr:to>
          <xdr:col>38</xdr:col>
          <xdr:colOff>57150</xdr:colOff>
          <xdr:row>23</xdr:row>
          <xdr:rowOff>88900</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669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50800</xdr:colOff>
          <xdr:row>27</xdr:row>
          <xdr:rowOff>50800</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993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5819" y="8277230"/>
              <a:ext cx="228603" cy="701675"/>
              <a:chOff x="5754598" y="8167936"/>
              <a:chExt cx="225534" cy="793288"/>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77225"/>
          <a:ext cx="311150" cy="504825"/>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5822" y="4279899"/>
              <a:ext cx="304800" cy="435061"/>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73716"/>
          <a:ext cx="304800" cy="695779"/>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59506" y="5730875"/>
              <a:ext cx="304800" cy="717550"/>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97650"/>
          <a:ext cx="304800" cy="68897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1239" y="1787633"/>
              <a:ext cx="0" cy="0"/>
              <a:chOff x="-31239" y="178763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30798"/>
          <a:ext cx="242549" cy="72307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87907" y="7432654"/>
              <a:ext cx="228601" cy="720822"/>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77225"/>
          <a:ext cx="311150" cy="504825"/>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77225"/>
              <a:ext cx="323850" cy="73025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68" y="8267699"/>
              <a:ext cx="203200" cy="758831"/>
              <a:chOff x="4529959" y="8163158"/>
              <a:chExt cx="208417" cy="748003"/>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38</xdr:row>
          <xdr:rowOff>69850</xdr:rowOff>
        </xdr:from>
        <xdr:to>
          <xdr:col>30</xdr:col>
          <xdr:colOff>95250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4" y="7413618"/>
              <a:ext cx="304806" cy="733429"/>
              <a:chOff x="5801278" y="7286484"/>
              <a:chExt cx="301599" cy="71087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5333"/>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59506" y="4876800"/>
              <a:ext cx="304800" cy="685800"/>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59506" y="6597650"/>
              <a:ext cx="304800" cy="688975"/>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19100"/>
              <a:chOff x="4492278" y="3772557"/>
              <a:chExt cx="303836"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87875" y="4864100"/>
              <a:ext cx="304800" cy="717550"/>
              <a:chOff x="4470327" y="4496267"/>
              <a:chExt cx="301792" cy="780087"/>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87876" y="5737222"/>
              <a:ext cx="304806" cy="692151"/>
              <a:chOff x="4540192" y="5456624"/>
              <a:chExt cx="308373" cy="759871"/>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127000</xdr:colOff>
          <xdr:row>43</xdr:row>
          <xdr:rowOff>0</xdr:rowOff>
        </xdr:from>
        <xdr:to>
          <xdr:col>29</xdr:col>
          <xdr:colOff>95250</xdr:colOff>
          <xdr:row>44</xdr:row>
          <xdr:rowOff>31750</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127000</xdr:colOff>
          <xdr:row>44</xdr:row>
          <xdr:rowOff>0</xdr:rowOff>
        </xdr:from>
        <xdr:to>
          <xdr:col>29</xdr:col>
          <xdr:colOff>95250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30875"/>
          <a:ext cx="304800" cy="71755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59475" y="9163055"/>
              <a:ext cx="304800" cy="377820"/>
              <a:chOff x="5753695" y="8927968"/>
              <a:chExt cx="301792" cy="494759"/>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76200</xdr:colOff>
          <xdr:row>22</xdr:row>
          <xdr:rowOff>95250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31750</xdr:colOff>
          <xdr:row>22</xdr:row>
          <xdr:rowOff>133350</xdr:rowOff>
        </xdr:from>
        <xdr:to>
          <xdr:col>30</xdr:col>
          <xdr:colOff>50800</xdr:colOff>
          <xdr:row>27</xdr:row>
          <xdr:rowOff>31750</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107950</xdr:rowOff>
        </xdr:from>
        <xdr:to>
          <xdr:col>30</xdr:col>
          <xdr:colOff>50800</xdr:colOff>
          <xdr:row>30</xdr:row>
          <xdr:rowOff>133350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127000</xdr:rowOff>
        </xdr:from>
        <xdr:to>
          <xdr:col>30</xdr:col>
          <xdr:colOff>50800</xdr:colOff>
          <xdr:row>34</xdr:row>
          <xdr:rowOff>50800</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87876" y="6597650"/>
              <a:ext cx="304806" cy="688975"/>
              <a:chOff x="4540192" y="6438952"/>
              <a:chExt cx="308373" cy="779251"/>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165100</xdr:colOff>
          <xdr:row>38</xdr:row>
          <xdr:rowOff>95250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88900</xdr:rowOff>
        </xdr:from>
        <xdr:to>
          <xdr:col>29</xdr:col>
          <xdr:colOff>146050</xdr:colOff>
          <xdr:row>46</xdr:row>
          <xdr:rowOff>19050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26</xdr:row>
          <xdr:rowOff>133350</xdr:rowOff>
        </xdr:from>
        <xdr:to>
          <xdr:col>38</xdr:col>
          <xdr:colOff>69850</xdr:colOff>
          <xdr:row>31</xdr:row>
          <xdr:rowOff>31750</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114300</xdr:rowOff>
        </xdr:from>
        <xdr:to>
          <xdr:col>39</xdr:col>
          <xdr:colOff>38100</xdr:colOff>
          <xdr:row>34</xdr:row>
          <xdr:rowOff>12700</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107950</xdr:colOff>
          <xdr:row>33</xdr:row>
          <xdr:rowOff>184150</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107950</xdr:rowOff>
        </xdr:from>
        <xdr:to>
          <xdr:col>38</xdr:col>
          <xdr:colOff>152400</xdr:colOff>
          <xdr:row>41</xdr:row>
          <xdr:rowOff>203200</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43</xdr:row>
          <xdr:rowOff>0</xdr:rowOff>
        </xdr:from>
        <xdr:to>
          <xdr:col>38</xdr:col>
          <xdr:colOff>50800</xdr:colOff>
          <xdr:row>46</xdr:row>
          <xdr:rowOff>127000</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31750</xdr:colOff>
          <xdr:row>20</xdr:row>
          <xdr:rowOff>0</xdr:rowOff>
        </xdr:from>
        <xdr:to>
          <xdr:col>30</xdr:col>
          <xdr:colOff>38100</xdr:colOff>
          <xdr:row>23</xdr:row>
          <xdr:rowOff>88900</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78278"/>
          <a:ext cx="318458" cy="7292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3912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50800</xdr:colOff>
          <xdr:row>20</xdr:row>
          <xdr:rowOff>0</xdr:rowOff>
        </xdr:from>
        <xdr:to>
          <xdr:col>38</xdr:col>
          <xdr:colOff>57150</xdr:colOff>
          <xdr:row>23</xdr:row>
          <xdr:rowOff>88900</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669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50800</xdr:colOff>
          <xdr:row>27</xdr:row>
          <xdr:rowOff>50800</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993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5819" y="8277230"/>
              <a:ext cx="228603" cy="701675"/>
              <a:chOff x="5754598" y="8167936"/>
              <a:chExt cx="225534" cy="793288"/>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77225"/>
          <a:ext cx="311150" cy="504825"/>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5822" y="4279899"/>
              <a:ext cx="304800" cy="435061"/>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73716"/>
          <a:ext cx="304800" cy="695779"/>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59506" y="5730875"/>
              <a:ext cx="304800" cy="717550"/>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97650"/>
          <a:ext cx="304800" cy="68897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1239" y="1787633"/>
              <a:ext cx="0" cy="0"/>
              <a:chOff x="-31239" y="178763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30798"/>
          <a:ext cx="242549" cy="72307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87907" y="7432654"/>
              <a:ext cx="228601" cy="720822"/>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77225"/>
          <a:ext cx="311150" cy="504825"/>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77225"/>
              <a:ext cx="323850" cy="73025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68" y="8267699"/>
              <a:ext cx="203200" cy="758831"/>
              <a:chOff x="4529959" y="8163158"/>
              <a:chExt cx="208417" cy="748003"/>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38</xdr:row>
          <xdr:rowOff>69850</xdr:rowOff>
        </xdr:from>
        <xdr:to>
          <xdr:col>30</xdr:col>
          <xdr:colOff>95250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4" y="7413618"/>
              <a:ext cx="304806" cy="733429"/>
              <a:chOff x="5801278" y="7286484"/>
              <a:chExt cx="301599" cy="71087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5333"/>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59506" y="4876800"/>
              <a:ext cx="304800" cy="685800"/>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59506" y="6597650"/>
              <a:ext cx="304800" cy="688975"/>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06925" y="4295775"/>
              <a:ext cx="304800" cy="419100"/>
              <a:chOff x="4501773" y="3772528"/>
              <a:chExt cx="303832" cy="486923"/>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64100"/>
              <a:ext cx="304800" cy="714375"/>
              <a:chOff x="4479758" y="4496255"/>
              <a:chExt cx="301792" cy="780106"/>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37223"/>
              <a:ext cx="304800" cy="694915"/>
              <a:chOff x="4549825" y="5456618"/>
              <a:chExt cx="308371" cy="76286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30875"/>
          <a:ext cx="304800" cy="717550"/>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66007"/>
              <a:ext cx="304800" cy="377825"/>
              <a:chOff x="5763126" y="8931919"/>
              <a:chExt cx="301792" cy="494768"/>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50800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97650"/>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12700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127000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78278"/>
          <a:ext cx="318458" cy="729214"/>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3912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66942"/>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99334"/>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8974" y="8277950"/>
              <a:ext cx="214227" cy="707290"/>
              <a:chOff x="5767594" y="8168748"/>
              <a:chExt cx="21761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77225"/>
          <a:ext cx="311150" cy="504825"/>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3815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73716"/>
          <a:ext cx="304800" cy="695779"/>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30875"/>
              <a:ext cx="304800" cy="717550"/>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97650"/>
          <a:ext cx="304800" cy="6889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1239" y="1787633"/>
              <a:ext cx="0" cy="0"/>
              <a:chOff x="-31239" y="178763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30798"/>
          <a:ext cx="242549" cy="72307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27651"/>
              <a:ext cx="232948" cy="72614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77225"/>
          <a:ext cx="311150" cy="504825"/>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77225"/>
              <a:ext cx="323850" cy="73025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12431" y="8270577"/>
              <a:ext cx="197073" cy="760597"/>
              <a:chOff x="4538988" y="8166017"/>
              <a:chExt cx="208649" cy="74979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3742" y="7411425"/>
              <a:ext cx="304802" cy="730030"/>
              <a:chOff x="5809589" y="729061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533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7680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97650"/>
              <a:ext cx="304800" cy="6889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06925" y="4295775"/>
              <a:ext cx="304800" cy="419100"/>
              <a:chOff x="4501773" y="3772528"/>
              <a:chExt cx="303832" cy="486923"/>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64100"/>
              <a:ext cx="304800" cy="717550"/>
              <a:chOff x="4479758" y="4496255"/>
              <a:chExt cx="301792" cy="780106"/>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37223"/>
              <a:ext cx="304800" cy="694915"/>
              <a:chOff x="4549825" y="5456618"/>
              <a:chExt cx="308371" cy="762863"/>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30875"/>
          <a:ext cx="304800" cy="71755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66007"/>
              <a:ext cx="304800" cy="377825"/>
              <a:chOff x="5763126" y="8931919"/>
              <a:chExt cx="301792" cy="494768"/>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50800</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97650"/>
              <a:ext cx="304800" cy="688975"/>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12700</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127000</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78278"/>
          <a:ext cx="318458" cy="7292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3912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669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993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8974" y="8277950"/>
              <a:ext cx="214227" cy="707290"/>
              <a:chOff x="5767594" y="8168748"/>
              <a:chExt cx="217610"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77225"/>
          <a:ext cx="311150" cy="504825"/>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3815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73716"/>
          <a:ext cx="304800" cy="695779"/>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30875"/>
              <a:ext cx="304800" cy="717550"/>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97650"/>
          <a:ext cx="304800" cy="68897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1239" y="1787633"/>
              <a:ext cx="0" cy="0"/>
              <a:chOff x="-31239" y="178763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30798"/>
          <a:ext cx="242549" cy="72307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30826"/>
              <a:ext cx="232948" cy="722969"/>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77225"/>
          <a:ext cx="311150" cy="504825"/>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77225"/>
              <a:ext cx="323850" cy="73025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12431" y="8270577"/>
              <a:ext cx="197073" cy="760597"/>
              <a:chOff x="4538988" y="8166017"/>
              <a:chExt cx="208649" cy="749793"/>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3742" y="7411425"/>
              <a:ext cx="304802" cy="730030"/>
              <a:chOff x="5809589" y="7290614"/>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199203" y="325284"/>
          <a:ext cx="9195312" cy="3265333"/>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7680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97650"/>
              <a:ext cx="304800" cy="688975"/>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06925" y="4333875"/>
              <a:ext cx="304800" cy="419100"/>
              <a:chOff x="4501773" y="3772528"/>
              <a:chExt cx="303832" cy="486923"/>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902200"/>
              <a:ext cx="304800" cy="717550"/>
              <a:chOff x="4479758" y="4496255"/>
              <a:chExt cx="301792" cy="780106"/>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75323"/>
              <a:ext cx="304800" cy="694915"/>
              <a:chOff x="4549825" y="5456618"/>
              <a:chExt cx="308371" cy="762863"/>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68975"/>
          <a:ext cx="304800" cy="71755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204107"/>
              <a:ext cx="304800" cy="377825"/>
              <a:chOff x="5763126" y="8931919"/>
              <a:chExt cx="301792" cy="494768"/>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50800</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635750"/>
              <a:ext cx="304800" cy="688975"/>
              <a:chOff x="4549825" y="6438941"/>
              <a:chExt cx="308371" cy="779281"/>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46</xdr:row>
          <xdr:rowOff>19050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12700</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127000</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316378"/>
          <a:ext cx="318458" cy="7292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314825"/>
          <a:ext cx="304800" cy="43912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9050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6374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8974" y="8316050"/>
              <a:ext cx="214227" cy="707290"/>
              <a:chOff x="5767594" y="8168748"/>
              <a:chExt cx="217610" cy="792431"/>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315325"/>
          <a:ext cx="311150" cy="504825"/>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314825"/>
              <a:ext cx="304800" cy="43815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911816"/>
          <a:ext cx="304800" cy="695779"/>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68975"/>
              <a:ext cx="304800" cy="717550"/>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635750"/>
          <a:ext cx="304800" cy="68897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1239" y="1787633"/>
              <a:ext cx="0" cy="0"/>
              <a:chOff x="-31239" y="178763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68898"/>
          <a:ext cx="242549" cy="72307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68926"/>
              <a:ext cx="232948" cy="722969"/>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315325"/>
          <a:ext cx="311150" cy="504825"/>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315325"/>
              <a:ext cx="323850" cy="73025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12431" y="8308677"/>
              <a:ext cx="197073" cy="760597"/>
              <a:chOff x="4538988" y="8166017"/>
              <a:chExt cx="208649" cy="749793"/>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3742" y="7449525"/>
              <a:ext cx="304802" cy="730030"/>
              <a:chOff x="5809589" y="7290614"/>
              <a:chExt cx="301595" cy="70749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303433"/>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914900"/>
              <a:ext cx="304800" cy="685800"/>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635750"/>
              <a:ext cx="304800" cy="688975"/>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06925" y="4295775"/>
              <a:ext cx="304800" cy="419100"/>
              <a:chOff x="4501773" y="3772528"/>
              <a:chExt cx="303832" cy="486923"/>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64100"/>
              <a:ext cx="304800" cy="717550"/>
              <a:chOff x="4479758" y="4496255"/>
              <a:chExt cx="301792" cy="780106"/>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37223"/>
              <a:ext cx="304800" cy="694915"/>
              <a:chOff x="4549825" y="5456618"/>
              <a:chExt cx="308371" cy="762863"/>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30875"/>
          <a:ext cx="304800" cy="71755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66007"/>
              <a:ext cx="304800" cy="377825"/>
              <a:chOff x="5763126" y="8931919"/>
              <a:chExt cx="301792" cy="494768"/>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50800</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97650"/>
              <a:ext cx="304800" cy="688975"/>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12700</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127000</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78278"/>
          <a:ext cx="318458" cy="7292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3912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669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993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8974" y="8277950"/>
              <a:ext cx="214227" cy="707290"/>
              <a:chOff x="5767594" y="8168748"/>
              <a:chExt cx="217610"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77225"/>
          <a:ext cx="311150" cy="504825"/>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3815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73716"/>
          <a:ext cx="304800" cy="695779"/>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30875"/>
              <a:ext cx="304800" cy="717550"/>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97650"/>
          <a:ext cx="304800" cy="68897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1239" y="1787633"/>
              <a:ext cx="0" cy="0"/>
              <a:chOff x="-31239" y="178763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30798"/>
          <a:ext cx="242549" cy="72307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30826"/>
              <a:ext cx="232948" cy="722969"/>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77225"/>
          <a:ext cx="311150" cy="504825"/>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77225"/>
              <a:ext cx="323850" cy="73025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12431" y="8270577"/>
              <a:ext cx="197073" cy="760597"/>
              <a:chOff x="4538988" y="8166017"/>
              <a:chExt cx="208649" cy="749793"/>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3742" y="7411425"/>
              <a:ext cx="304802" cy="730030"/>
              <a:chOff x="5809589" y="7290614"/>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5333"/>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7680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97650"/>
              <a:ext cx="304800" cy="688975"/>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1910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87875" y="4864100"/>
              <a:ext cx="304800" cy="717550"/>
              <a:chOff x="4470327" y="4496267"/>
              <a:chExt cx="301792" cy="780087"/>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87876" y="5737222"/>
              <a:ext cx="304806" cy="692151"/>
              <a:chOff x="4540192" y="5456624"/>
              <a:chExt cx="308373" cy="759871"/>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127000</xdr:colOff>
          <xdr:row>43</xdr:row>
          <xdr:rowOff>0</xdr:rowOff>
        </xdr:from>
        <xdr:to>
          <xdr:col>29</xdr:col>
          <xdr:colOff>95250</xdr:colOff>
          <xdr:row>44</xdr:row>
          <xdr:rowOff>31750</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127000</xdr:colOff>
          <xdr:row>44</xdr:row>
          <xdr:rowOff>0</xdr:rowOff>
        </xdr:from>
        <xdr:to>
          <xdr:col>29</xdr:col>
          <xdr:colOff>95250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30875"/>
          <a:ext cx="304800" cy="71755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59475" y="9163055"/>
              <a:ext cx="304800" cy="377820"/>
              <a:chOff x="5753695" y="8927968"/>
              <a:chExt cx="301792" cy="494759"/>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31750</xdr:colOff>
          <xdr:row>22</xdr:row>
          <xdr:rowOff>133350</xdr:rowOff>
        </xdr:from>
        <xdr:to>
          <xdr:col>30</xdr:col>
          <xdr:colOff>50800</xdr:colOff>
          <xdr:row>27</xdr:row>
          <xdr:rowOff>31750</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107950</xdr:rowOff>
        </xdr:from>
        <xdr:to>
          <xdr:col>30</xdr:col>
          <xdr:colOff>50800</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127000</xdr:rowOff>
        </xdr:from>
        <xdr:to>
          <xdr:col>30</xdr:col>
          <xdr:colOff>50800</xdr:colOff>
          <xdr:row>34</xdr:row>
          <xdr:rowOff>50800</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87876" y="6597650"/>
              <a:ext cx="304806" cy="688975"/>
              <a:chOff x="4540192" y="6438952"/>
              <a:chExt cx="308373" cy="779251"/>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165100</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88900</xdr:rowOff>
        </xdr:from>
        <xdr:to>
          <xdr:col>29</xdr:col>
          <xdr:colOff>146050</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26</xdr:row>
          <xdr:rowOff>133350</xdr:rowOff>
        </xdr:from>
        <xdr:to>
          <xdr:col>38</xdr:col>
          <xdr:colOff>69850</xdr:colOff>
          <xdr:row>31</xdr:row>
          <xdr:rowOff>31750</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114300</xdr:rowOff>
        </xdr:from>
        <xdr:to>
          <xdr:col>39</xdr:col>
          <xdr:colOff>38100</xdr:colOff>
          <xdr:row>34</xdr:row>
          <xdr:rowOff>12700</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107950</xdr:colOff>
          <xdr:row>33</xdr:row>
          <xdr:rowOff>184150</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107950</xdr:rowOff>
        </xdr:from>
        <xdr:to>
          <xdr:col>38</xdr:col>
          <xdr:colOff>152400</xdr:colOff>
          <xdr:row>41</xdr:row>
          <xdr:rowOff>203200</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43</xdr:row>
          <xdr:rowOff>0</xdr:rowOff>
        </xdr:from>
        <xdr:to>
          <xdr:col>38</xdr:col>
          <xdr:colOff>50800</xdr:colOff>
          <xdr:row>46</xdr:row>
          <xdr:rowOff>127000</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31750</xdr:colOff>
          <xdr:row>20</xdr:row>
          <xdr:rowOff>0</xdr:rowOff>
        </xdr:from>
        <xdr:to>
          <xdr:col>30</xdr:col>
          <xdr:colOff>38100</xdr:colOff>
          <xdr:row>23</xdr:row>
          <xdr:rowOff>88900</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78278"/>
          <a:ext cx="318458" cy="7292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3912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50800</xdr:colOff>
          <xdr:row>20</xdr:row>
          <xdr:rowOff>0</xdr:rowOff>
        </xdr:from>
        <xdr:to>
          <xdr:col>38</xdr:col>
          <xdr:colOff>57150</xdr:colOff>
          <xdr:row>23</xdr:row>
          <xdr:rowOff>88900</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669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50800</xdr:colOff>
          <xdr:row>27</xdr:row>
          <xdr:rowOff>50800</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993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5819" y="8277230"/>
              <a:ext cx="228603" cy="701675"/>
              <a:chOff x="5754598" y="8167936"/>
              <a:chExt cx="225534" cy="793288"/>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77225"/>
          <a:ext cx="311150" cy="504825"/>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5822" y="4279899"/>
              <a:ext cx="304800" cy="435061"/>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73716"/>
          <a:ext cx="304800" cy="695779"/>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59506" y="5730875"/>
              <a:ext cx="304800" cy="717550"/>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97650"/>
          <a:ext cx="304800" cy="68897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1239" y="1787633"/>
              <a:ext cx="0" cy="0"/>
              <a:chOff x="-31239" y="178763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30798"/>
          <a:ext cx="242549" cy="72307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87907" y="7432654"/>
              <a:ext cx="228601" cy="720822"/>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77225"/>
          <a:ext cx="311150" cy="504825"/>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77225"/>
              <a:ext cx="323850" cy="73025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67699"/>
              <a:ext cx="203200" cy="758831"/>
              <a:chOff x="4529959" y="8163158"/>
              <a:chExt cx="208417" cy="748003"/>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38</xdr:row>
          <xdr:rowOff>69850</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413618"/>
              <a:ext cx="304806" cy="733429"/>
              <a:chOff x="5801278" y="7286484"/>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5333"/>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59506" y="487680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59506" y="6597650"/>
              <a:ext cx="304800" cy="688975"/>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19100"/>
              <a:chOff x="4492278" y="3772557"/>
              <a:chExt cx="303836"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87875" y="4864100"/>
              <a:ext cx="304800" cy="717550"/>
              <a:chOff x="4470327" y="4496267"/>
              <a:chExt cx="301792" cy="780087"/>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87876" y="5737222"/>
              <a:ext cx="304806" cy="692151"/>
              <a:chOff x="4540192" y="5456624"/>
              <a:chExt cx="308373" cy="759871"/>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127000</xdr:colOff>
          <xdr:row>43</xdr:row>
          <xdr:rowOff>0</xdr:rowOff>
        </xdr:from>
        <xdr:to>
          <xdr:col>29</xdr:col>
          <xdr:colOff>95250</xdr:colOff>
          <xdr:row>44</xdr:row>
          <xdr:rowOff>31750</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127000</xdr:colOff>
          <xdr:row>44</xdr:row>
          <xdr:rowOff>0</xdr:rowOff>
        </xdr:from>
        <xdr:to>
          <xdr:col>29</xdr:col>
          <xdr:colOff>95250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30875"/>
          <a:ext cx="304800" cy="71755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59475" y="9163055"/>
              <a:ext cx="304800" cy="377820"/>
              <a:chOff x="5753695" y="8927968"/>
              <a:chExt cx="301792" cy="494759"/>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76200</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31750</xdr:colOff>
          <xdr:row>22</xdr:row>
          <xdr:rowOff>133350</xdr:rowOff>
        </xdr:from>
        <xdr:to>
          <xdr:col>30</xdr:col>
          <xdr:colOff>50800</xdr:colOff>
          <xdr:row>27</xdr:row>
          <xdr:rowOff>31750</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107950</xdr:rowOff>
        </xdr:from>
        <xdr:to>
          <xdr:col>30</xdr:col>
          <xdr:colOff>50800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127000</xdr:rowOff>
        </xdr:from>
        <xdr:to>
          <xdr:col>30</xdr:col>
          <xdr:colOff>50800</xdr:colOff>
          <xdr:row>34</xdr:row>
          <xdr:rowOff>50800</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87876" y="6597650"/>
              <a:ext cx="304806" cy="688975"/>
              <a:chOff x="4540192" y="6438952"/>
              <a:chExt cx="308373" cy="77925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165100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88900</xdr:rowOff>
        </xdr:from>
        <xdr:to>
          <xdr:col>29</xdr:col>
          <xdr:colOff>146050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26</xdr:row>
          <xdr:rowOff>133350</xdr:rowOff>
        </xdr:from>
        <xdr:to>
          <xdr:col>38</xdr:col>
          <xdr:colOff>69850</xdr:colOff>
          <xdr:row>31</xdr:row>
          <xdr:rowOff>31750</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114300</xdr:rowOff>
        </xdr:from>
        <xdr:to>
          <xdr:col>39</xdr:col>
          <xdr:colOff>38100</xdr:colOff>
          <xdr:row>34</xdr:row>
          <xdr:rowOff>12700</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107950</xdr:colOff>
          <xdr:row>33</xdr:row>
          <xdr:rowOff>184150</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107950</xdr:rowOff>
        </xdr:from>
        <xdr:to>
          <xdr:col>38</xdr:col>
          <xdr:colOff>152400</xdr:colOff>
          <xdr:row>41</xdr:row>
          <xdr:rowOff>203200</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43</xdr:row>
          <xdr:rowOff>0</xdr:rowOff>
        </xdr:from>
        <xdr:to>
          <xdr:col>38</xdr:col>
          <xdr:colOff>50800</xdr:colOff>
          <xdr:row>46</xdr:row>
          <xdr:rowOff>127000</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31750</xdr:colOff>
          <xdr:row>20</xdr:row>
          <xdr:rowOff>0</xdr:rowOff>
        </xdr:from>
        <xdr:to>
          <xdr:col>30</xdr:col>
          <xdr:colOff>38100</xdr:colOff>
          <xdr:row>23</xdr:row>
          <xdr:rowOff>88900</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78278"/>
          <a:ext cx="318458" cy="7292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3912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50800</xdr:colOff>
          <xdr:row>20</xdr:row>
          <xdr:rowOff>0</xdr:rowOff>
        </xdr:from>
        <xdr:to>
          <xdr:col>38</xdr:col>
          <xdr:colOff>57150</xdr:colOff>
          <xdr:row>23</xdr:row>
          <xdr:rowOff>88900</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669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50800</xdr:colOff>
          <xdr:row>27</xdr:row>
          <xdr:rowOff>50800</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993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5819" y="8277230"/>
              <a:ext cx="228603" cy="701675"/>
              <a:chOff x="5754598" y="8167936"/>
              <a:chExt cx="225534" cy="793288"/>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77225"/>
          <a:ext cx="311150" cy="504825"/>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5822" y="4279899"/>
              <a:ext cx="304800" cy="435061"/>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73716"/>
          <a:ext cx="304800" cy="695779"/>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59506" y="5730875"/>
              <a:ext cx="304800" cy="717550"/>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97650"/>
          <a:ext cx="304800" cy="68897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1239" y="1787633"/>
              <a:ext cx="0" cy="0"/>
              <a:chOff x="-31239" y="178763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30798"/>
          <a:ext cx="242549" cy="72307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87907" y="7432654"/>
              <a:ext cx="228601" cy="720822"/>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77225"/>
          <a:ext cx="311150" cy="504825"/>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77225"/>
              <a:ext cx="323850" cy="73025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68" y="8267699"/>
              <a:ext cx="203200" cy="758831"/>
              <a:chOff x="4529959" y="8163158"/>
              <a:chExt cx="208417" cy="748003"/>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38</xdr:row>
          <xdr:rowOff>69850</xdr:rowOff>
        </xdr:from>
        <xdr:to>
          <xdr:col>30</xdr:col>
          <xdr:colOff>95250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4" y="7413618"/>
              <a:ext cx="304806" cy="733429"/>
              <a:chOff x="5801278" y="7286484"/>
              <a:chExt cx="301599" cy="71087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5333"/>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59506" y="4876800"/>
              <a:ext cx="304800" cy="685800"/>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59506" y="6597650"/>
              <a:ext cx="304800" cy="688975"/>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19100"/>
              <a:chOff x="4492278" y="3772557"/>
              <a:chExt cx="303836"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87875" y="4864100"/>
              <a:ext cx="304800" cy="717550"/>
              <a:chOff x="4470327" y="4496267"/>
              <a:chExt cx="301792" cy="780087"/>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87876" y="5737222"/>
              <a:ext cx="304806" cy="692151"/>
              <a:chOff x="4540192" y="5456624"/>
              <a:chExt cx="308373" cy="759871"/>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127000</xdr:colOff>
          <xdr:row>43</xdr:row>
          <xdr:rowOff>0</xdr:rowOff>
        </xdr:from>
        <xdr:to>
          <xdr:col>29</xdr:col>
          <xdr:colOff>95250</xdr:colOff>
          <xdr:row>44</xdr:row>
          <xdr:rowOff>31750</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127000</xdr:colOff>
          <xdr:row>44</xdr:row>
          <xdr:rowOff>0</xdr:rowOff>
        </xdr:from>
        <xdr:to>
          <xdr:col>29</xdr:col>
          <xdr:colOff>95250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30875"/>
          <a:ext cx="304800" cy="71755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59475" y="9163055"/>
              <a:ext cx="304800" cy="377820"/>
              <a:chOff x="5753695" y="8927968"/>
              <a:chExt cx="301792" cy="494759"/>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76200</xdr:colOff>
          <xdr:row>22</xdr:row>
          <xdr:rowOff>95250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31750</xdr:colOff>
          <xdr:row>22</xdr:row>
          <xdr:rowOff>133350</xdr:rowOff>
        </xdr:from>
        <xdr:to>
          <xdr:col>30</xdr:col>
          <xdr:colOff>50800</xdr:colOff>
          <xdr:row>27</xdr:row>
          <xdr:rowOff>31750</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107950</xdr:rowOff>
        </xdr:from>
        <xdr:to>
          <xdr:col>30</xdr:col>
          <xdr:colOff>50800</xdr:colOff>
          <xdr:row>30</xdr:row>
          <xdr:rowOff>133350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127000</xdr:rowOff>
        </xdr:from>
        <xdr:to>
          <xdr:col>30</xdr:col>
          <xdr:colOff>50800</xdr:colOff>
          <xdr:row>34</xdr:row>
          <xdr:rowOff>50800</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87876" y="6597650"/>
              <a:ext cx="304806" cy="688975"/>
              <a:chOff x="4540192" y="6438952"/>
              <a:chExt cx="308373" cy="779251"/>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165100</xdr:colOff>
          <xdr:row>38</xdr:row>
          <xdr:rowOff>95250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88900</xdr:rowOff>
        </xdr:from>
        <xdr:to>
          <xdr:col>29</xdr:col>
          <xdr:colOff>146050</xdr:colOff>
          <xdr:row>46</xdr:row>
          <xdr:rowOff>19050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26</xdr:row>
          <xdr:rowOff>133350</xdr:rowOff>
        </xdr:from>
        <xdr:to>
          <xdr:col>38</xdr:col>
          <xdr:colOff>69850</xdr:colOff>
          <xdr:row>31</xdr:row>
          <xdr:rowOff>31750</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114300</xdr:rowOff>
        </xdr:from>
        <xdr:to>
          <xdr:col>39</xdr:col>
          <xdr:colOff>38100</xdr:colOff>
          <xdr:row>34</xdr:row>
          <xdr:rowOff>12700</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107950</xdr:colOff>
          <xdr:row>33</xdr:row>
          <xdr:rowOff>184150</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107950</xdr:rowOff>
        </xdr:from>
        <xdr:to>
          <xdr:col>38</xdr:col>
          <xdr:colOff>152400</xdr:colOff>
          <xdr:row>41</xdr:row>
          <xdr:rowOff>203200</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43</xdr:row>
          <xdr:rowOff>0</xdr:rowOff>
        </xdr:from>
        <xdr:to>
          <xdr:col>38</xdr:col>
          <xdr:colOff>50800</xdr:colOff>
          <xdr:row>46</xdr:row>
          <xdr:rowOff>127000</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31750</xdr:colOff>
          <xdr:row>20</xdr:row>
          <xdr:rowOff>0</xdr:rowOff>
        </xdr:from>
        <xdr:to>
          <xdr:col>30</xdr:col>
          <xdr:colOff>38100</xdr:colOff>
          <xdr:row>23</xdr:row>
          <xdr:rowOff>88900</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78278"/>
          <a:ext cx="318458" cy="7292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3912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50800</xdr:colOff>
          <xdr:row>20</xdr:row>
          <xdr:rowOff>0</xdr:rowOff>
        </xdr:from>
        <xdr:to>
          <xdr:col>38</xdr:col>
          <xdr:colOff>57150</xdr:colOff>
          <xdr:row>23</xdr:row>
          <xdr:rowOff>88900</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669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50800</xdr:colOff>
          <xdr:row>27</xdr:row>
          <xdr:rowOff>50800</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993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5819" y="8277230"/>
              <a:ext cx="228603" cy="701675"/>
              <a:chOff x="5754598" y="8167936"/>
              <a:chExt cx="225534" cy="793288"/>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77225"/>
          <a:ext cx="311150" cy="504825"/>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5822" y="4279899"/>
              <a:ext cx="304800" cy="435061"/>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73716"/>
          <a:ext cx="304800" cy="695779"/>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59506" y="5730875"/>
              <a:ext cx="304800" cy="717550"/>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97650"/>
          <a:ext cx="304800" cy="68897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1239" y="1787633"/>
              <a:ext cx="0" cy="0"/>
              <a:chOff x="-31239" y="178763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30798"/>
          <a:ext cx="242549" cy="72307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87907" y="7432654"/>
              <a:ext cx="228601" cy="720822"/>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77225"/>
          <a:ext cx="311150" cy="504825"/>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77225"/>
              <a:ext cx="323850" cy="73025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68" y="8267699"/>
              <a:ext cx="203200" cy="758831"/>
              <a:chOff x="4529959" y="8163158"/>
              <a:chExt cx="208417" cy="748003"/>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38</xdr:row>
          <xdr:rowOff>69850</xdr:rowOff>
        </xdr:from>
        <xdr:to>
          <xdr:col>30</xdr:col>
          <xdr:colOff>95250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4" y="7413618"/>
              <a:ext cx="304806" cy="733429"/>
              <a:chOff x="5801278" y="7286484"/>
              <a:chExt cx="301599" cy="71087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5333"/>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59506" y="4876800"/>
              <a:ext cx="304800" cy="685800"/>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59506" y="6597650"/>
              <a:ext cx="304800" cy="688975"/>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19100"/>
              <a:chOff x="4492278" y="3772557"/>
              <a:chExt cx="303836"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87875" y="4864100"/>
              <a:ext cx="304800" cy="717550"/>
              <a:chOff x="4470327" y="4496267"/>
              <a:chExt cx="301792" cy="780087"/>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87876" y="5737222"/>
              <a:ext cx="304806" cy="692151"/>
              <a:chOff x="4540192" y="5456624"/>
              <a:chExt cx="308373" cy="759871"/>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127000</xdr:colOff>
          <xdr:row>43</xdr:row>
          <xdr:rowOff>0</xdr:rowOff>
        </xdr:from>
        <xdr:to>
          <xdr:col>29</xdr:col>
          <xdr:colOff>95250</xdr:colOff>
          <xdr:row>44</xdr:row>
          <xdr:rowOff>31750</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127000</xdr:colOff>
          <xdr:row>44</xdr:row>
          <xdr:rowOff>0</xdr:rowOff>
        </xdr:from>
        <xdr:to>
          <xdr:col>29</xdr:col>
          <xdr:colOff>95250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30875"/>
          <a:ext cx="304800" cy="71755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59475" y="9163055"/>
              <a:ext cx="304800" cy="377820"/>
              <a:chOff x="5753695" y="8927968"/>
              <a:chExt cx="301792" cy="494759"/>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76200</xdr:colOff>
          <xdr:row>22</xdr:row>
          <xdr:rowOff>95250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31750</xdr:colOff>
          <xdr:row>22</xdr:row>
          <xdr:rowOff>133350</xdr:rowOff>
        </xdr:from>
        <xdr:to>
          <xdr:col>30</xdr:col>
          <xdr:colOff>50800</xdr:colOff>
          <xdr:row>27</xdr:row>
          <xdr:rowOff>31750</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107950</xdr:rowOff>
        </xdr:from>
        <xdr:to>
          <xdr:col>30</xdr:col>
          <xdr:colOff>50800</xdr:colOff>
          <xdr:row>30</xdr:row>
          <xdr:rowOff>133350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127000</xdr:rowOff>
        </xdr:from>
        <xdr:to>
          <xdr:col>30</xdr:col>
          <xdr:colOff>50800</xdr:colOff>
          <xdr:row>34</xdr:row>
          <xdr:rowOff>50800</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87876" y="6597650"/>
              <a:ext cx="304806" cy="688975"/>
              <a:chOff x="4540192" y="6438952"/>
              <a:chExt cx="308373" cy="779251"/>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165100</xdr:colOff>
          <xdr:row>38</xdr:row>
          <xdr:rowOff>95250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88900</xdr:rowOff>
        </xdr:from>
        <xdr:to>
          <xdr:col>29</xdr:col>
          <xdr:colOff>146050</xdr:colOff>
          <xdr:row>46</xdr:row>
          <xdr:rowOff>19050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26</xdr:row>
          <xdr:rowOff>133350</xdr:rowOff>
        </xdr:from>
        <xdr:to>
          <xdr:col>38</xdr:col>
          <xdr:colOff>69850</xdr:colOff>
          <xdr:row>31</xdr:row>
          <xdr:rowOff>31750</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114300</xdr:rowOff>
        </xdr:from>
        <xdr:to>
          <xdr:col>39</xdr:col>
          <xdr:colOff>38100</xdr:colOff>
          <xdr:row>34</xdr:row>
          <xdr:rowOff>12700</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107950</xdr:colOff>
          <xdr:row>33</xdr:row>
          <xdr:rowOff>184150</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107950</xdr:rowOff>
        </xdr:from>
        <xdr:to>
          <xdr:col>38</xdr:col>
          <xdr:colOff>152400</xdr:colOff>
          <xdr:row>41</xdr:row>
          <xdr:rowOff>203200</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43</xdr:row>
          <xdr:rowOff>0</xdr:rowOff>
        </xdr:from>
        <xdr:to>
          <xdr:col>38</xdr:col>
          <xdr:colOff>50800</xdr:colOff>
          <xdr:row>46</xdr:row>
          <xdr:rowOff>127000</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31750</xdr:colOff>
          <xdr:row>20</xdr:row>
          <xdr:rowOff>0</xdr:rowOff>
        </xdr:from>
        <xdr:to>
          <xdr:col>30</xdr:col>
          <xdr:colOff>38100</xdr:colOff>
          <xdr:row>23</xdr:row>
          <xdr:rowOff>88900</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78278"/>
          <a:ext cx="318458" cy="7292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3912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50800</xdr:colOff>
          <xdr:row>20</xdr:row>
          <xdr:rowOff>0</xdr:rowOff>
        </xdr:from>
        <xdr:to>
          <xdr:col>38</xdr:col>
          <xdr:colOff>57150</xdr:colOff>
          <xdr:row>23</xdr:row>
          <xdr:rowOff>88900</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669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50800</xdr:colOff>
          <xdr:row>27</xdr:row>
          <xdr:rowOff>50800</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993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5819" y="8277230"/>
              <a:ext cx="228603" cy="701675"/>
              <a:chOff x="5754598" y="8167936"/>
              <a:chExt cx="225534" cy="793288"/>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77225"/>
          <a:ext cx="311150" cy="504825"/>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5822" y="4279899"/>
              <a:ext cx="304800" cy="435061"/>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73716"/>
          <a:ext cx="304800" cy="695779"/>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59506" y="5730875"/>
              <a:ext cx="304800" cy="717550"/>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97650"/>
          <a:ext cx="304800" cy="68897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1239" y="1787633"/>
              <a:ext cx="0" cy="0"/>
              <a:chOff x="-31239" y="178763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30798"/>
          <a:ext cx="242549" cy="72307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87907" y="7432654"/>
              <a:ext cx="228601" cy="720822"/>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77225"/>
          <a:ext cx="311150" cy="504825"/>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77225"/>
              <a:ext cx="323850" cy="73025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68" y="8267699"/>
              <a:ext cx="203200" cy="758831"/>
              <a:chOff x="4529959" y="8163158"/>
              <a:chExt cx="208417" cy="748003"/>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38</xdr:row>
          <xdr:rowOff>69850</xdr:rowOff>
        </xdr:from>
        <xdr:to>
          <xdr:col>30</xdr:col>
          <xdr:colOff>95250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4" y="7413618"/>
              <a:ext cx="304806" cy="733429"/>
              <a:chOff x="5801278" y="7286484"/>
              <a:chExt cx="301599" cy="71087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5333"/>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59506" y="4876800"/>
              <a:ext cx="304800" cy="685800"/>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59506" y="6597650"/>
              <a:ext cx="304800" cy="688975"/>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 Type="http://schemas.openxmlformats.org/officeDocument/2006/relationships/hyperlink" Target="mailto:aaa@aaa.aa.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omments" Target="../comments1.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codeName="Sheet1">
    <pageSetUpPr fitToPage="1"/>
  </sheetPr>
  <dimension ref="A1:CC250"/>
  <sheetViews>
    <sheetView tabSelected="1" view="pageBreakPreview" topLeftCell="H3" zoomScale="120" zoomScaleNormal="120" zoomScaleSheetLayoutView="120" zoomScalePageLayoutView="64" workbookViewId="0">
      <selection activeCell="AF15" sqref="AF15"/>
    </sheetView>
  </sheetViews>
  <sheetFormatPr defaultColWidth="9" defaultRowHeight="13"/>
  <cols>
    <col min="1" max="1" width="2.08203125" style="157" customWidth="1"/>
    <col min="2" max="2" width="3.08203125" style="157" customWidth="1"/>
    <col min="3" max="7" width="2.58203125" style="157" customWidth="1"/>
    <col min="8" max="27" width="2.5" style="157" customWidth="1"/>
    <col min="28" max="28" width="3.5" style="157" customWidth="1"/>
    <col min="29" max="36" width="2.5" style="157" customWidth="1"/>
    <col min="37" max="37" width="2.83203125" style="157" customWidth="1"/>
    <col min="38" max="38" width="2.5" style="157" customWidth="1"/>
    <col min="39" max="39" width="6.83203125" style="157" customWidth="1"/>
    <col min="40" max="43" width="5.33203125" style="157" customWidth="1"/>
    <col min="44" max="44" width="7.33203125" style="157" customWidth="1"/>
    <col min="45" max="52" width="5.33203125" style="157" customWidth="1"/>
    <col min="53" max="55" width="5.5" style="157" customWidth="1"/>
    <col min="56" max="56" width="5.83203125" style="157" customWidth="1"/>
    <col min="57" max="57" width="6" style="157" customWidth="1"/>
    <col min="58" max="58" width="5.58203125" style="157" customWidth="1"/>
    <col min="59" max="67" width="4.082031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t="s">
        <v>2334</v>
      </c>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2205</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t="s">
        <v>2335</v>
      </c>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t="s">
        <v>2335</v>
      </c>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2019</v>
      </c>
      <c r="C8" s="576"/>
      <c r="D8" s="576"/>
      <c r="E8" s="576"/>
      <c r="F8" s="576"/>
      <c r="G8" s="577"/>
      <c r="H8" s="166" t="s">
        <v>2183</v>
      </c>
      <c r="I8" s="973">
        <v>100</v>
      </c>
      <c r="J8" s="973"/>
      <c r="K8" s="167" t="s">
        <v>2185</v>
      </c>
      <c r="L8" s="973">
        <v>1234</v>
      </c>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t="s">
        <v>2336</v>
      </c>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t="s">
        <v>2337</v>
      </c>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t="s">
        <v>2338</v>
      </c>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2020</v>
      </c>
      <c r="C12" s="563"/>
      <c r="D12" s="563"/>
      <c r="E12" s="563"/>
      <c r="F12" s="563"/>
      <c r="G12" s="564"/>
      <c r="H12" s="565" t="s">
        <v>2339</v>
      </c>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2021</v>
      </c>
      <c r="C13" s="567"/>
      <c r="D13" s="567"/>
      <c r="E13" s="567"/>
      <c r="F13" s="567"/>
      <c r="G13" s="567"/>
      <c r="H13" s="568" t="s">
        <v>24</v>
      </c>
      <c r="I13" s="567"/>
      <c r="J13" s="567"/>
      <c r="K13" s="567"/>
      <c r="L13" s="569" t="s">
        <v>2340</v>
      </c>
      <c r="M13" s="570"/>
      <c r="N13" s="570"/>
      <c r="O13" s="570"/>
      <c r="P13" s="570"/>
      <c r="Q13" s="570"/>
      <c r="R13" s="570"/>
      <c r="S13" s="570"/>
      <c r="T13" s="570"/>
      <c r="U13" s="571"/>
      <c r="V13" s="572" t="s">
        <v>2184</v>
      </c>
      <c r="W13" s="573"/>
      <c r="X13" s="573"/>
      <c r="Y13" s="568"/>
      <c r="Z13" s="574" t="s">
        <v>2341</v>
      </c>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8366100</v>
      </c>
      <c r="R18" s="980"/>
      <c r="S18" s="980"/>
      <c r="T18" s="980"/>
      <c r="U18" s="980"/>
      <c r="V18" s="98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3977100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v>1200000</v>
      </c>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2074</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2075</v>
      </c>
      <c r="D21" s="978"/>
      <c r="E21" s="978"/>
      <c r="F21" s="978"/>
      <c r="G21" s="978"/>
      <c r="H21" s="978"/>
      <c r="I21" s="978"/>
      <c r="J21" s="978"/>
      <c r="K21" s="978"/>
      <c r="L21" s="978"/>
      <c r="M21" s="978"/>
      <c r="N21" s="978"/>
      <c r="O21" s="978"/>
      <c r="P21" s="978"/>
      <c r="Q21" s="979">
        <f>Q18-Q20</f>
        <v>7166100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2147</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v>8100000</v>
      </c>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2076</v>
      </c>
      <c r="D25" s="589"/>
      <c r="E25" s="589"/>
      <c r="F25" s="589"/>
      <c r="G25" s="589"/>
      <c r="H25" s="589"/>
      <c r="I25" s="589"/>
      <c r="J25" s="589"/>
      <c r="K25" s="589"/>
      <c r="L25" s="589"/>
      <c r="M25" s="589"/>
      <c r="N25" s="589"/>
      <c r="O25" s="589"/>
      <c r="P25" s="590"/>
      <c r="Q25" s="591">
        <f>Q19-Q20</f>
        <v>2777100</v>
      </c>
      <c r="R25" s="592"/>
      <c r="S25" s="592"/>
      <c r="T25" s="592"/>
      <c r="U25" s="592"/>
      <c r="V25" s="592"/>
      <c r="W25" s="176" t="s">
        <v>31</v>
      </c>
      <c r="X25" s="72" t="s">
        <v>38</v>
      </c>
      <c r="Y25" s="556" t="str">
        <f>IFERROR(IF(Q25&lt;=0,"",IF(Q26&gt;=Q25,"○","△")),"")</f>
        <v>△</v>
      </c>
      <c r="Z25" s="72" t="s">
        <v>38</v>
      </c>
      <c r="AA25" s="593" t="str">
        <f>IFERROR(IF(Y25="△",IF(Q28&gt;=Q25,"○","△"),""),"")</f>
        <v>○</v>
      </c>
      <c r="AB25" s="155"/>
      <c r="AC25" s="155"/>
      <c r="AD25" s="155"/>
      <c r="AE25" s="155"/>
      <c r="AF25" s="155"/>
      <c r="AG25" s="155"/>
      <c r="AH25" s="155"/>
      <c r="AI25" s="155"/>
      <c r="AJ25" s="155"/>
      <c r="AK25" s="155"/>
      <c r="AL25" s="155"/>
    </row>
    <row r="26" spans="1:55" ht="37.5" customHeight="1" thickBot="1">
      <c r="A26" s="155"/>
      <c r="B26" s="184" t="s">
        <v>44</v>
      </c>
      <c r="C26" s="589" t="s">
        <v>2148</v>
      </c>
      <c r="D26" s="589"/>
      <c r="E26" s="589"/>
      <c r="F26" s="589"/>
      <c r="G26" s="589"/>
      <c r="H26" s="589"/>
      <c r="I26" s="589"/>
      <c r="J26" s="589"/>
      <c r="K26" s="589"/>
      <c r="L26" s="589"/>
      <c r="M26" s="589"/>
      <c r="N26" s="589"/>
      <c r="O26" s="589"/>
      <c r="P26" s="590"/>
      <c r="Q26" s="596">
        <v>2300000</v>
      </c>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2077</v>
      </c>
      <c r="D27" s="589"/>
      <c r="E27" s="589"/>
      <c r="F27" s="589"/>
      <c r="G27" s="589"/>
      <c r="H27" s="589"/>
      <c r="I27" s="589"/>
      <c r="J27" s="589"/>
      <c r="K27" s="589"/>
      <c r="L27" s="589"/>
      <c r="M27" s="589"/>
      <c r="N27" s="589"/>
      <c r="O27" s="589"/>
      <c r="P27" s="590"/>
      <c r="Q27" s="596">
        <v>600000</v>
      </c>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2149</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2078</v>
      </c>
      <c r="D28" s="589"/>
      <c r="E28" s="589"/>
      <c r="F28" s="589"/>
      <c r="G28" s="589"/>
      <c r="H28" s="589"/>
      <c r="I28" s="589"/>
      <c r="J28" s="589"/>
      <c r="K28" s="589"/>
      <c r="L28" s="589"/>
      <c r="M28" s="589"/>
      <c r="N28" s="589"/>
      <c r="O28" s="589"/>
      <c r="P28" s="590"/>
      <c r="Q28" s="614">
        <f>Q26+Q27</f>
        <v>2900000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2195</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2206</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2207</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2208</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2079</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2150</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v>6</v>
      </c>
      <c r="R43" s="632"/>
      <c r="S43" s="196" t="s">
        <v>53</v>
      </c>
      <c r="T43" s="633">
        <v>6</v>
      </c>
      <c r="U43" s="634"/>
      <c r="V43" s="197" t="s">
        <v>54</v>
      </c>
      <c r="W43" s="635" t="s">
        <v>55</v>
      </c>
      <c r="X43" s="635"/>
      <c r="Y43" s="635" t="s">
        <v>52</v>
      </c>
      <c r="Z43" s="636"/>
      <c r="AA43" s="633">
        <v>7</v>
      </c>
      <c r="AB43" s="634"/>
      <c r="AC43" s="198" t="s">
        <v>53</v>
      </c>
      <c r="AD43" s="633">
        <v>5</v>
      </c>
      <c r="AE43" s="634"/>
      <c r="AF43" s="197" t="s">
        <v>54</v>
      </c>
      <c r="AG43" s="197" t="s">
        <v>56</v>
      </c>
      <c r="AH43" s="197">
        <f>IF(Q43&gt;=1,(AA43*12+AD43)-(Q43*12+T43)+1,"")</f>
        <v>12</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2010</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2010</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t="s">
        <v>2342</v>
      </c>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2082</v>
      </c>
      <c r="AR49" s="69" t="b">
        <v>0</v>
      </c>
      <c r="AS49" s="637" t="s">
        <v>2080</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2083</v>
      </c>
      <c r="AO50" s="637"/>
      <c r="AP50" s="637"/>
      <c r="AR50" s="69" t="b">
        <v>1</v>
      </c>
      <c r="AS50" s="637" t="s">
        <v>2081</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1</v>
      </c>
      <c r="AN52" s="637" t="s">
        <v>62</v>
      </c>
      <c r="AO52" s="637"/>
      <c r="AP52" s="637"/>
      <c r="AR52" s="69" t="b">
        <v>1</v>
      </c>
      <c r="AS52" s="637" t="s">
        <v>2084</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637" t="s">
        <v>63</v>
      </c>
      <c r="AO53" s="637"/>
      <c r="AP53" s="637"/>
      <c r="AQ53" s="157"/>
      <c r="AR53" s="69" t="b">
        <v>0</v>
      </c>
      <c r="AS53" s="637" t="s">
        <v>77</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t="s">
        <v>73</v>
      </c>
      <c r="N54" s="673"/>
      <c r="O54" s="673"/>
      <c r="P54" s="673">
        <v>30</v>
      </c>
      <c r="Q54" s="673"/>
      <c r="R54" s="214" t="s">
        <v>74</v>
      </c>
      <c r="S54" s="673">
        <v>4</v>
      </c>
      <c r="T54" s="673"/>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637" t="s">
        <v>64</v>
      </c>
      <c r="AO54" s="637"/>
      <c r="AP54" s="637"/>
      <c r="AR54" s="69" t="b">
        <v>1</v>
      </c>
      <c r="AS54" s="637" t="s">
        <v>2085</v>
      </c>
      <c r="AT54" s="637"/>
    </row>
    <row r="55" spans="1:59" ht="24.75" customHeight="1">
      <c r="A55" s="155"/>
      <c r="B55" s="674" t="s">
        <v>78</v>
      </c>
      <c r="C55" s="675"/>
      <c r="D55" s="675"/>
      <c r="E55" s="676"/>
      <c r="F55" s="680"/>
      <c r="G55" s="682" t="s">
        <v>79</v>
      </c>
      <c r="H55" s="683"/>
      <c r="I55" s="684"/>
      <c r="J55" s="682" t="s">
        <v>80</v>
      </c>
      <c r="K55" s="683"/>
      <c r="L55" s="683"/>
      <c r="M55" s="688"/>
      <c r="N55" s="689" t="s">
        <v>2343</v>
      </c>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2233</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2086</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81</v>
      </c>
      <c r="D60" s="659"/>
      <c r="E60" s="659"/>
      <c r="F60" s="659"/>
      <c r="G60" s="659"/>
      <c r="H60" s="659"/>
      <c r="I60" s="659"/>
      <c r="J60" s="659"/>
      <c r="K60" s="659"/>
      <c r="L60" s="659"/>
      <c r="M60" s="659"/>
      <c r="N60" s="659"/>
      <c r="O60" s="659"/>
      <c r="P60" s="659"/>
      <c r="Q60" s="659"/>
      <c r="R60" s="659"/>
      <c r="S60" s="660"/>
      <c r="T60" s="661">
        <f>SUM('別紙様式6-2 事業所個票１:事業所個票10'!$BN$51)</f>
        <v>2989250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2087</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82</v>
      </c>
      <c r="D61" s="667"/>
      <c r="E61" s="667"/>
      <c r="F61" s="667"/>
      <c r="G61" s="667"/>
      <c r="H61" s="667"/>
      <c r="I61" s="667"/>
      <c r="J61" s="667"/>
      <c r="K61" s="667"/>
      <c r="L61" s="667"/>
      <c r="M61" s="667"/>
      <c r="N61" s="667"/>
      <c r="O61" s="667"/>
      <c r="P61" s="667"/>
      <c r="Q61" s="667"/>
      <c r="R61" s="667"/>
      <c r="S61" s="668"/>
      <c r="T61" s="669">
        <v>3000000</v>
      </c>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2151</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2152</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85</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2153</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2154</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86</v>
      </c>
      <c r="AF68" s="238" t="s">
        <v>69</v>
      </c>
      <c r="AG68" s="155" t="s">
        <v>38</v>
      </c>
      <c r="AH68" s="183" t="str">
        <f>IF(T67=0,"",(IF(AB68&gt;=200/3,"○","×")))</f>
        <v/>
      </c>
      <c r="AI68" s="221"/>
      <c r="AJ68" s="221"/>
      <c r="AK68" s="221"/>
      <c r="AL68" s="155"/>
      <c r="AM68" s="628" t="s">
        <v>2155</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2156</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87</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07" t="s">
        <v>2157</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1</v>
      </c>
      <c r="AN74" s="637" t="s">
        <v>2088</v>
      </c>
      <c r="AO74" s="637"/>
      <c r="AP74" s="637"/>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2158</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v>
      </c>
      <c r="AA75" s="251"/>
      <c r="AB75" s="251"/>
      <c r="AC75" s="251"/>
      <c r="AD75" s="251"/>
      <c r="AE75" s="251"/>
      <c r="AF75" s="251"/>
      <c r="AG75" s="251"/>
      <c r="AH75" s="251"/>
      <c r="AI75" s="251"/>
      <c r="AJ75" s="251"/>
      <c r="AK75" s="251"/>
      <c r="AL75" s="251"/>
      <c r="AM75" s="628" t="s">
        <v>84</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607" t="s">
        <v>2232</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89</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193300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90</v>
      </c>
      <c r="D80" s="729"/>
      <c r="E80" s="729"/>
      <c r="F80" s="729"/>
      <c r="G80" s="729"/>
      <c r="H80" s="729"/>
      <c r="I80" s="729"/>
      <c r="J80" s="729"/>
      <c r="K80" s="729"/>
      <c r="L80" s="729"/>
      <c r="M80" s="729"/>
      <c r="N80" s="729"/>
      <c r="O80" s="729"/>
      <c r="P80" s="729"/>
      <c r="Q80" s="729"/>
      <c r="R80" s="729"/>
      <c r="S80" s="729"/>
      <c r="T80" s="730"/>
      <c r="U80" s="712">
        <f>U81+U86</f>
        <v>198000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2234</v>
      </c>
      <c r="D81" s="746"/>
      <c r="E81" s="750" t="s">
        <v>91</v>
      </c>
      <c r="F81" s="751"/>
      <c r="G81" s="751"/>
      <c r="H81" s="751"/>
      <c r="I81" s="751"/>
      <c r="J81" s="751"/>
      <c r="K81" s="751"/>
      <c r="L81" s="751"/>
      <c r="M81" s="751"/>
      <c r="N81" s="751"/>
      <c r="O81" s="751"/>
      <c r="P81" s="751"/>
      <c r="Q81" s="751"/>
      <c r="R81" s="751"/>
      <c r="S81" s="751"/>
      <c r="T81" s="752"/>
      <c r="U81" s="756">
        <v>123000</v>
      </c>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73.170731707317074</v>
      </c>
      <c r="AD82" s="732"/>
      <c r="AE82" s="733"/>
      <c r="AF82" s="737" t="s">
        <v>86</v>
      </c>
      <c r="AG82" s="737" t="s">
        <v>69</v>
      </c>
      <c r="AH82" s="738" t="s">
        <v>38</v>
      </c>
      <c r="AI82" s="593" t="str">
        <f>IF(U81=0,"",IF(AND(AC82&gt;=200/3,AC82&lt;=100),"○","×"))</f>
        <v>○</v>
      </c>
      <c r="AJ82" s="221"/>
      <c r="AK82" s="155"/>
      <c r="AL82" s="221"/>
      <c r="AM82" s="739" t="s">
        <v>2354</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2160</v>
      </c>
      <c r="G83" s="767"/>
      <c r="H83" s="767"/>
      <c r="I83" s="767"/>
      <c r="J83" s="767"/>
      <c r="K83" s="767"/>
      <c r="L83" s="767"/>
      <c r="M83" s="767"/>
      <c r="N83" s="767"/>
      <c r="O83" s="767"/>
      <c r="P83" s="767"/>
      <c r="Q83" s="767"/>
      <c r="R83" s="767"/>
      <c r="S83" s="767"/>
      <c r="T83" s="767"/>
      <c r="U83" s="771">
        <v>90000</v>
      </c>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45000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92</v>
      </c>
      <c r="D86" s="779"/>
      <c r="E86" s="750" t="s">
        <v>93</v>
      </c>
      <c r="F86" s="751"/>
      <c r="G86" s="751"/>
      <c r="H86" s="751"/>
      <c r="I86" s="751"/>
      <c r="J86" s="751"/>
      <c r="K86" s="751"/>
      <c r="L86" s="751"/>
      <c r="M86" s="751"/>
      <c r="N86" s="751"/>
      <c r="O86" s="751"/>
      <c r="P86" s="751"/>
      <c r="Q86" s="751"/>
      <c r="R86" s="751"/>
      <c r="S86" s="751"/>
      <c r="T86" s="752"/>
      <c r="U86" s="756">
        <v>75000</v>
      </c>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82.666666666666671</v>
      </c>
      <c r="AD87" s="732"/>
      <c r="AE87" s="733"/>
      <c r="AF87" s="737" t="s">
        <v>86</v>
      </c>
      <c r="AG87" s="737" t="s">
        <v>69</v>
      </c>
      <c r="AH87" s="738" t="s">
        <v>38</v>
      </c>
      <c r="AI87" s="593" t="str">
        <f>IF(U86=0,"",IF(AND(AC87&gt;=200/3,AC82&lt;=100),"○","×"))</f>
        <v>○</v>
      </c>
      <c r="AJ87" s="221"/>
      <c r="AK87" s="221"/>
      <c r="AL87" s="221"/>
      <c r="AM87" s="739" t="s">
        <v>2161</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2162</v>
      </c>
      <c r="G88" s="767"/>
      <c r="H88" s="767"/>
      <c r="I88" s="767"/>
      <c r="J88" s="767"/>
      <c r="K88" s="767"/>
      <c r="L88" s="767"/>
      <c r="M88" s="767"/>
      <c r="N88" s="767"/>
      <c r="O88" s="767"/>
      <c r="P88" s="767"/>
      <c r="Q88" s="767"/>
      <c r="R88" s="767"/>
      <c r="S88" s="767"/>
      <c r="T88" s="767"/>
      <c r="U88" s="771">
        <v>62000</v>
      </c>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31000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95</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3.5"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該当</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3.5"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94" t="str">
        <f>IF(SUM('別紙様式6-2 事業所個票１:事業所個票10'!CI4)=0,"該当","")</f>
        <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100</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101</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2088</v>
      </c>
      <c r="AO99" s="637"/>
      <c r="AP99" s="637"/>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637" t="s">
        <v>2089</v>
      </c>
      <c r="AO100" s="637"/>
      <c r="AP100" s="637"/>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106</v>
      </c>
      <c r="D103" s="784"/>
      <c r="E103" s="784"/>
      <c r="F103" s="784"/>
      <c r="G103" s="784"/>
      <c r="H103" s="784"/>
      <c r="I103" s="784"/>
      <c r="J103" s="784"/>
      <c r="K103" s="784"/>
      <c r="L103" s="224"/>
      <c r="M103" s="785"/>
      <c r="N103" s="786"/>
      <c r="O103" s="787" t="s">
        <v>2235</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2011</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107</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108</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99"/>
      <c r="C107" s="280" t="s">
        <v>102</v>
      </c>
      <c r="D107" s="800" t="s">
        <v>2209</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2088</v>
      </c>
      <c r="AO107" s="637"/>
      <c r="AP107" s="637"/>
      <c r="AQ107" s="157"/>
      <c r="AR107" s="69" t="b">
        <v>0</v>
      </c>
      <c r="AS107" s="637" t="s">
        <v>2090</v>
      </c>
      <c r="AT107" s="637"/>
      <c r="AU107" s="637"/>
    </row>
    <row r="108" spans="1:55" s="165" customFormat="1" ht="25.5" customHeight="1" thickBot="1">
      <c r="A108" s="164"/>
      <c r="B108" s="799"/>
      <c r="C108" s="817"/>
      <c r="D108" s="819" t="s">
        <v>109</v>
      </c>
      <c r="E108" s="820"/>
      <c r="F108" s="820"/>
      <c r="G108" s="820"/>
      <c r="H108" s="825"/>
      <c r="I108" s="827" t="s">
        <v>32</v>
      </c>
      <c r="J108" s="829" t="s">
        <v>2229</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1</v>
      </c>
      <c r="AN108" s="637" t="s">
        <v>2089</v>
      </c>
      <c r="AO108" s="637"/>
      <c r="AP108" s="637"/>
      <c r="AQ108" s="301"/>
      <c r="AR108" s="69" t="b">
        <v>0</v>
      </c>
      <c r="AS108" s="637" t="s">
        <v>2091</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2357</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2163</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110</v>
      </c>
      <c r="K110" s="303"/>
      <c r="L110" s="303"/>
      <c r="M110" s="303"/>
      <c r="N110" s="303"/>
      <c r="O110" s="303"/>
      <c r="P110" s="303"/>
      <c r="Q110" s="303"/>
      <c r="R110" s="303"/>
      <c r="S110" s="807" t="s">
        <v>111</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2358</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2164</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2165</v>
      </c>
      <c r="D114" s="784"/>
      <c r="E114" s="784"/>
      <c r="F114" s="784"/>
      <c r="G114" s="784"/>
      <c r="H114" s="784"/>
      <c r="I114" s="784"/>
      <c r="J114" s="784"/>
      <c r="K114" s="784"/>
      <c r="L114" s="224"/>
      <c r="M114" s="785"/>
      <c r="N114" s="786"/>
      <c r="O114" s="814" t="s">
        <v>112</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2012</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113</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637" t="s">
        <v>2090</v>
      </c>
      <c r="AT117" s="637"/>
      <c r="AU117" s="637"/>
    </row>
    <row r="118" spans="1:55" s="165" customFormat="1" ht="20.25" customHeight="1" thickBot="1">
      <c r="A118" s="164"/>
      <c r="B118" s="785"/>
      <c r="C118" s="786"/>
      <c r="D118" s="851" t="s">
        <v>108</v>
      </c>
      <c r="E118" s="851"/>
      <c r="F118" s="851"/>
      <c r="G118" s="851"/>
      <c r="H118" s="851"/>
      <c r="I118" s="851"/>
      <c r="J118" s="851"/>
      <c r="K118" s="851"/>
      <c r="L118" s="851"/>
      <c r="M118" s="851"/>
      <c r="N118" s="851"/>
      <c r="O118" s="851"/>
      <c r="P118" s="851"/>
      <c r="Q118" s="852"/>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637" t="s">
        <v>2088</v>
      </c>
      <c r="AO118" s="637"/>
      <c r="AP118" s="637"/>
      <c r="AR118" s="69" t="b">
        <v>0</v>
      </c>
      <c r="AS118" s="637" t="s">
        <v>2091</v>
      </c>
      <c r="AT118" s="637"/>
      <c r="AU118" s="637"/>
    </row>
    <row r="119" spans="1:55" s="165" customFormat="1" ht="28.5" customHeight="1" thickBot="1">
      <c r="A119" s="164"/>
      <c r="B119" s="280" t="s">
        <v>102</v>
      </c>
      <c r="C119" s="853" t="s">
        <v>2211</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2089</v>
      </c>
      <c r="AO119" s="637"/>
      <c r="AP119" s="637"/>
      <c r="AR119" s="69" t="b">
        <v>0</v>
      </c>
      <c r="AS119" s="637" t="s">
        <v>2092</v>
      </c>
      <c r="AT119" s="637"/>
      <c r="AU119" s="637"/>
    </row>
    <row r="120" spans="1:55" s="165" customFormat="1" ht="25.5" customHeight="1">
      <c r="A120" s="164"/>
      <c r="B120" s="817"/>
      <c r="C120" s="819" t="s">
        <v>115</v>
      </c>
      <c r="D120" s="820"/>
      <c r="E120" s="820"/>
      <c r="F120" s="820"/>
      <c r="G120" s="316"/>
      <c r="H120" s="317" t="s">
        <v>32</v>
      </c>
      <c r="I120" s="835" t="s">
        <v>116</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2166</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117</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118</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103</v>
      </c>
      <c r="C123" s="857" t="s">
        <v>2210</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2167</v>
      </c>
      <c r="C125" s="859"/>
      <c r="D125" s="859"/>
      <c r="E125" s="859"/>
      <c r="F125" s="859"/>
      <c r="G125" s="859"/>
      <c r="H125" s="859"/>
      <c r="I125" s="859"/>
      <c r="J125" s="859"/>
      <c r="K125" s="859"/>
      <c r="L125" s="224"/>
      <c r="M125" s="785"/>
      <c r="N125" s="786"/>
      <c r="O125" s="860" t="s">
        <v>119</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2013</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120</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122</v>
      </c>
      <c r="C129" s="559"/>
      <c r="D129" s="559"/>
      <c r="E129" s="559"/>
      <c r="F129" s="559"/>
      <c r="G129" s="559"/>
      <c r="H129" s="559"/>
      <c r="I129" s="559"/>
      <c r="J129" s="559"/>
      <c r="K129" s="559"/>
      <c r="L129" s="553" t="s">
        <v>2177</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2179</v>
      </c>
      <c r="AD129" s="556" t="str">
        <f>IF(AB130=0,"",IF(AB129&gt;=AB130,"○","×"))</f>
        <v>×</v>
      </c>
      <c r="AE129" s="155"/>
      <c r="AF129" s="155"/>
      <c r="AG129" s="155"/>
      <c r="AH129" s="155"/>
      <c r="AI129" s="155"/>
      <c r="AJ129" s="155"/>
      <c r="AK129" s="155"/>
      <c r="AL129" s="155"/>
      <c r="AM129" s="326" t="str">
        <f>IF(OR(AD129="×",AD131="×"),"×","")</f>
        <v>×</v>
      </c>
    </row>
    <row r="130" spans="1:56" ht="24.75" customHeight="1" thickBot="1">
      <c r="A130" s="155"/>
      <c r="B130" s="560"/>
      <c r="C130" s="561"/>
      <c r="D130" s="561"/>
      <c r="E130" s="561"/>
      <c r="F130" s="561"/>
      <c r="G130" s="561"/>
      <c r="H130" s="561"/>
      <c r="I130" s="561"/>
      <c r="J130" s="561"/>
      <c r="K130" s="561"/>
      <c r="L130" s="553" t="s">
        <v>2178</v>
      </c>
      <c r="M130" s="553"/>
      <c r="N130" s="553"/>
      <c r="O130" s="553"/>
      <c r="P130" s="553"/>
      <c r="Q130" s="553"/>
      <c r="R130" s="553"/>
      <c r="S130" s="553"/>
      <c r="T130" s="553"/>
      <c r="U130" s="553"/>
      <c r="V130" s="553"/>
      <c r="W130" s="553"/>
      <c r="X130" s="553"/>
      <c r="Y130" s="553"/>
      <c r="Z130" s="553"/>
      <c r="AA130" s="554"/>
      <c r="AB130" s="325">
        <f>SUM('別紙様式6-2 事業所個票１:事業所個票10'!CI6)</f>
        <v>1</v>
      </c>
      <c r="AC130" s="555"/>
      <c r="AD130" s="557"/>
      <c r="AE130" s="155"/>
      <c r="AF130" s="155"/>
      <c r="AG130" s="155"/>
      <c r="AH130" s="155"/>
      <c r="AI130" s="155"/>
      <c r="AJ130" s="155"/>
      <c r="AK130" s="155"/>
      <c r="AL130" s="155"/>
    </row>
    <row r="131" spans="1:56" ht="24.75" customHeight="1" thickBot="1">
      <c r="A131" s="155"/>
      <c r="B131" s="862" t="s">
        <v>2168</v>
      </c>
      <c r="C131" s="854"/>
      <c r="D131" s="854"/>
      <c r="E131" s="854"/>
      <c r="F131" s="854"/>
      <c r="G131" s="854"/>
      <c r="H131" s="854"/>
      <c r="I131" s="854"/>
      <c r="J131" s="854"/>
      <c r="K131" s="854"/>
      <c r="L131" s="553" t="s">
        <v>2177</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2179</v>
      </c>
      <c r="AD131" s="556" t="str">
        <f>IF(AB132=0,"",IF(AB131&gt;=AB132,"○","×"))</f>
        <v>○</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2178</v>
      </c>
      <c r="M132" s="553"/>
      <c r="N132" s="553"/>
      <c r="O132" s="553"/>
      <c r="P132" s="553"/>
      <c r="Q132" s="553"/>
      <c r="R132" s="553"/>
      <c r="S132" s="553"/>
      <c r="T132" s="553"/>
      <c r="U132" s="553"/>
      <c r="V132" s="553"/>
      <c r="W132" s="553"/>
      <c r="X132" s="553"/>
      <c r="Y132" s="553"/>
      <c r="Z132" s="553"/>
      <c r="AA132" s="554"/>
      <c r="AB132" s="325">
        <f>SUM('別紙様式6-2 事業所個票１:事業所個票10'!CI6)</f>
        <v>1</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3.5"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28" t="s">
        <v>2169</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125</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2172</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127</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v>
      </c>
    </row>
    <row r="142" spans="1:56" ht="13.5"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128</v>
      </c>
      <c r="C143" s="729"/>
      <c r="D143" s="729"/>
      <c r="E143" s="729"/>
      <c r="F143" s="729"/>
      <c r="G143" s="729"/>
      <c r="H143" s="729"/>
      <c r="I143" s="729"/>
      <c r="J143" s="729"/>
      <c r="K143" s="729"/>
      <c r="L143" s="729"/>
      <c r="M143" s="729"/>
      <c r="N143" s="729"/>
      <c r="O143" s="729"/>
      <c r="P143" s="729"/>
      <c r="Q143" s="730"/>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2180</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129</v>
      </c>
      <c r="C144" s="710"/>
      <c r="D144" s="710"/>
      <c r="E144" s="710"/>
      <c r="F144" s="710"/>
      <c r="G144" s="710"/>
      <c r="H144" s="710"/>
      <c r="I144" s="710"/>
      <c r="J144" s="710"/>
      <c r="K144" s="710"/>
      <c r="L144" s="710"/>
      <c r="M144" s="710"/>
      <c r="N144" s="710"/>
      <c r="O144" s="710"/>
      <c r="P144" s="710"/>
      <c r="Q144" s="711"/>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2181</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130</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
      </c>
      <c r="AJ147" s="868"/>
      <c r="AK147" s="869"/>
      <c r="AL147" s="164"/>
    </row>
    <row r="148" spans="1:55" s="165" customFormat="1" ht="24" customHeight="1">
      <c r="A148" s="164"/>
      <c r="B148" s="254" t="s">
        <v>83</v>
      </c>
      <c r="C148" s="882" t="s">
        <v>132</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該当</v>
      </c>
      <c r="AJ150" s="868"/>
      <c r="AK150" s="869"/>
      <c r="AL150" s="164"/>
    </row>
    <row r="151" spans="1:55" s="165" customFormat="1" ht="39" customHeight="1" thickBot="1">
      <c r="A151" s="164"/>
      <c r="B151" s="254" t="s">
        <v>83</v>
      </c>
      <c r="C151" s="882" t="s">
        <v>2228</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2214</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134</v>
      </c>
      <c r="C153" s="884"/>
      <c r="D153" s="884"/>
      <c r="E153" s="885"/>
      <c r="F153" s="886" t="s">
        <v>135</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08" t="s">
        <v>2014</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136</v>
      </c>
      <c r="C154" s="854"/>
      <c r="D154" s="854"/>
      <c r="E154" s="873"/>
      <c r="F154" s="359"/>
      <c r="G154" s="877" t="s">
        <v>2213</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874"/>
      <c r="C155" s="855"/>
      <c r="D155" s="855"/>
      <c r="E155" s="875"/>
      <c r="F155" s="360"/>
      <c r="G155" s="879" t="s">
        <v>137</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0"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138</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0"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139</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862" t="s">
        <v>140</v>
      </c>
      <c r="C158" s="854"/>
      <c r="D158" s="854"/>
      <c r="E158" s="873"/>
      <c r="F158" s="364"/>
      <c r="G158" s="889" t="s">
        <v>2219</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874"/>
      <c r="C159" s="855"/>
      <c r="D159" s="855"/>
      <c r="E159" s="875"/>
      <c r="F159" s="360"/>
      <c r="G159" s="879" t="s">
        <v>141</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0"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142</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0"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143</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862" t="s">
        <v>144</v>
      </c>
      <c r="C162" s="854"/>
      <c r="D162" s="854"/>
      <c r="E162" s="873"/>
      <c r="F162" s="368"/>
      <c r="G162" s="889" t="s">
        <v>145</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874"/>
      <c r="C163" s="855"/>
      <c r="D163" s="855"/>
      <c r="E163" s="875"/>
      <c r="F163" s="360"/>
      <c r="G163" s="879" t="s">
        <v>146</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0"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147</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0"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863"/>
      <c r="C166" s="864"/>
      <c r="D166" s="864"/>
      <c r="E166" s="876"/>
      <c r="F166" s="362"/>
      <c r="G166" s="890" t="s">
        <v>2212</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862" t="s">
        <v>149</v>
      </c>
      <c r="C167" s="854"/>
      <c r="D167" s="854"/>
      <c r="E167" s="873"/>
      <c r="F167" s="364"/>
      <c r="G167" s="895" t="s">
        <v>2218</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874"/>
      <c r="C168" s="855"/>
      <c r="D168" s="855"/>
      <c r="E168" s="875"/>
      <c r="F168" s="360"/>
      <c r="G168" s="894" t="s">
        <v>150</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0"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151</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0"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152</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862" t="s">
        <v>153</v>
      </c>
      <c r="C171" s="854"/>
      <c r="D171" s="854"/>
      <c r="E171" s="873"/>
      <c r="F171" s="368"/>
      <c r="G171" s="893" t="s">
        <v>154</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874"/>
      <c r="C172" s="855"/>
      <c r="D172" s="855"/>
      <c r="E172" s="875"/>
      <c r="F172" s="360"/>
      <c r="G172" s="894" t="s">
        <v>155</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0" t="b">
        <v>1</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156</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0"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157</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862" t="s">
        <v>158</v>
      </c>
      <c r="C175" s="854"/>
      <c r="D175" s="854"/>
      <c r="E175" s="873"/>
      <c r="F175" s="368"/>
      <c r="G175" s="893" t="s">
        <v>2217</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874"/>
      <c r="C176" s="855"/>
      <c r="D176" s="855"/>
      <c r="E176" s="875"/>
      <c r="F176" s="360"/>
      <c r="G176" s="894" t="s">
        <v>159</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0"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2216</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0"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2215</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160</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918" t="s">
        <v>163</v>
      </c>
      <c r="C182" s="919"/>
      <c r="D182" s="919"/>
      <c r="E182" s="920" t="b">
        <v>0</v>
      </c>
      <c r="F182" s="359"/>
      <c r="G182" s="906" t="s">
        <v>2220</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1</v>
      </c>
      <c r="AN182" s="608" t="s">
        <v>162</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2221</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4.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166</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167</v>
      </c>
      <c r="AF187" s="902"/>
      <c r="AG187" s="902"/>
      <c r="AH187" s="902"/>
      <c r="AI187" s="902"/>
      <c r="AJ187" s="903"/>
      <c r="AK187" s="357" t="str">
        <f>IF(AND(AM188=TRUE,OR(Q20=0,AM189=TRUE),AM190=TRUE,AM191=TRUE,AM192=TRUE,AM193=TRUE),"○","×")</f>
        <v>○</v>
      </c>
      <c r="AL187" s="155"/>
      <c r="AM187" s="628" t="s">
        <v>2015</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168</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169</v>
      </c>
      <c r="AF188" s="909"/>
      <c r="AG188" s="909"/>
      <c r="AH188" s="909"/>
      <c r="AI188" s="909"/>
      <c r="AJ188" s="909"/>
      <c r="AK188" s="910"/>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2237</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169</v>
      </c>
      <c r="AF189" s="914"/>
      <c r="AG189" s="914"/>
      <c r="AH189" s="914"/>
      <c r="AI189" s="914"/>
      <c r="AJ189" s="914"/>
      <c r="AK189" s="915"/>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170</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171</v>
      </c>
      <c r="AF190" s="914"/>
      <c r="AG190" s="914"/>
      <c r="AH190" s="914"/>
      <c r="AI190" s="914"/>
      <c r="AJ190" s="914"/>
      <c r="AK190" s="915"/>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172</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173</v>
      </c>
      <c r="AF191" s="932"/>
      <c r="AG191" s="932"/>
      <c r="AH191" s="932"/>
      <c r="AI191" s="932"/>
      <c r="AJ191" s="932"/>
      <c r="AK191" s="933"/>
      <c r="AL191" s="155"/>
      <c r="AM191" s="69" t="b">
        <v>1</v>
      </c>
    </row>
    <row r="192" spans="1:59" s="165" customFormat="1" ht="23.25" customHeight="1">
      <c r="A192" s="164"/>
      <c r="B192" s="368"/>
      <c r="C192" s="916" t="s">
        <v>174</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175</v>
      </c>
      <c r="AF192" s="914"/>
      <c r="AG192" s="914"/>
      <c r="AH192" s="914"/>
      <c r="AI192" s="914"/>
      <c r="AJ192" s="914"/>
      <c r="AK192" s="915"/>
      <c r="AL192" s="155"/>
      <c r="AM192" s="69" t="b">
        <v>1</v>
      </c>
      <c r="AN192" s="382"/>
      <c r="AO192" s="382"/>
      <c r="AP192" s="382"/>
    </row>
    <row r="193" spans="1:59" s="165" customFormat="1" ht="13.5" customHeight="1" thickBot="1">
      <c r="A193" s="164"/>
      <c r="B193" s="372"/>
      <c r="C193" s="934" t="s">
        <v>176</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177</v>
      </c>
      <c r="AF193" s="937"/>
      <c r="AG193" s="937"/>
      <c r="AH193" s="937"/>
      <c r="AI193" s="937"/>
      <c r="AJ193" s="937"/>
      <c r="AK193" s="93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925" t="s">
        <v>2222</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180</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v>6</v>
      </c>
      <c r="F201" s="928"/>
      <c r="G201" s="393" t="s">
        <v>74</v>
      </c>
      <c r="H201" s="927" t="s">
        <v>181</v>
      </c>
      <c r="I201" s="928"/>
      <c r="J201" s="393" t="s">
        <v>182</v>
      </c>
      <c r="K201" s="927" t="s">
        <v>181</v>
      </c>
      <c r="L201" s="928"/>
      <c r="M201" s="393" t="s">
        <v>183</v>
      </c>
      <c r="N201" s="381"/>
      <c r="O201" s="929" t="s">
        <v>20</v>
      </c>
      <c r="P201" s="929"/>
      <c r="Q201" s="929"/>
      <c r="R201" s="930" t="str">
        <f>IF(H7="","",H7)</f>
        <v>○○ケアサービス</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184</v>
      </c>
      <c r="P202" s="951"/>
      <c r="Q202" s="951"/>
      <c r="R202" s="952" t="s">
        <v>22</v>
      </c>
      <c r="S202" s="952"/>
      <c r="T202" s="953" t="s">
        <v>2359</v>
      </c>
      <c r="U202" s="953"/>
      <c r="V202" s="953"/>
      <c r="W202" s="953"/>
      <c r="X202" s="953"/>
      <c r="Y202" s="954" t="s">
        <v>23</v>
      </c>
      <c r="Z202" s="954"/>
      <c r="AA202" s="953" t="s">
        <v>2360</v>
      </c>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188</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189</v>
      </c>
      <c r="C210" s="942" t="s">
        <v>190</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191</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192</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193</v>
      </c>
      <c r="C213" s="945" t="s">
        <v>194</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195</v>
      </c>
      <c r="C214" s="948" t="s">
        <v>196</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2227</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189</v>
      </c>
      <c r="C217" s="970" t="s">
        <v>197</v>
      </c>
      <c r="D217" s="971"/>
      <c r="E217" s="971"/>
      <c r="F217" s="971"/>
      <c r="G217" s="971"/>
      <c r="H217" s="971"/>
      <c r="I217" s="972"/>
      <c r="J217" s="963" t="s">
        <v>198</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193</v>
      </c>
      <c r="C218" s="960" t="s">
        <v>199</v>
      </c>
      <c r="D218" s="960"/>
      <c r="E218" s="960"/>
      <c r="F218" s="960"/>
      <c r="G218" s="960"/>
      <c r="H218" s="960"/>
      <c r="I218" s="960"/>
      <c r="J218" s="961" t="s">
        <v>200</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201</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2226</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v>
      </c>
      <c r="AL220" s="421"/>
      <c r="AM220" s="157"/>
    </row>
    <row r="221" spans="1:60" s="375" customFormat="1" ht="25.5" customHeight="1">
      <c r="A221" s="371"/>
      <c r="B221" s="965"/>
      <c r="C221" s="960"/>
      <c r="D221" s="960"/>
      <c r="E221" s="960"/>
      <c r="F221" s="960"/>
      <c r="G221" s="960"/>
      <c r="H221" s="960"/>
      <c r="I221" s="960"/>
      <c r="J221" s="961" t="s">
        <v>202</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v>
      </c>
      <c r="AL221" s="421"/>
      <c r="AM221" s="157"/>
    </row>
    <row r="222" spans="1:60" s="375" customFormat="1" ht="48.75" customHeight="1">
      <c r="A222" s="371"/>
      <c r="B222" s="965" t="s">
        <v>195</v>
      </c>
      <c r="C222" s="960" t="s">
        <v>204</v>
      </c>
      <c r="D222" s="960"/>
      <c r="E222" s="960"/>
      <c r="F222" s="960"/>
      <c r="G222" s="960"/>
      <c r="H222" s="960"/>
      <c r="I222" s="960"/>
      <c r="J222" s="961" t="s">
        <v>2225</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2224</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960" t="s">
        <v>205</v>
      </c>
      <c r="D224" s="960"/>
      <c r="E224" s="960"/>
      <c r="F224" s="960"/>
      <c r="G224" s="960"/>
      <c r="H224" s="960"/>
      <c r="I224" s="960"/>
      <c r="J224" s="961" t="s">
        <v>206</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v>
      </c>
      <c r="AL224" s="155"/>
      <c r="AM224" s="157"/>
    </row>
    <row r="225" spans="1:60" s="165" customFormat="1" ht="36" customHeight="1">
      <c r="A225" s="164"/>
      <c r="B225" s="417" t="s">
        <v>2174</v>
      </c>
      <c r="C225" s="960" t="s">
        <v>207</v>
      </c>
      <c r="D225" s="960"/>
      <c r="E225" s="960"/>
      <c r="F225" s="960"/>
      <c r="G225" s="960"/>
      <c r="H225" s="960"/>
      <c r="I225" s="960"/>
      <c r="J225" s="961" t="s">
        <v>208</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2175</v>
      </c>
      <c r="C226" s="960" t="s">
        <v>210</v>
      </c>
      <c r="D226" s="960"/>
      <c r="E226" s="960"/>
      <c r="F226" s="960"/>
      <c r="G226" s="960"/>
      <c r="H226" s="960"/>
      <c r="I226" s="960"/>
      <c r="J226" s="963" t="s">
        <v>2223</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209</v>
      </c>
      <c r="C227" s="960" t="s">
        <v>211</v>
      </c>
      <c r="D227" s="960"/>
      <c r="E227" s="960"/>
      <c r="F227" s="960"/>
      <c r="G227" s="960"/>
      <c r="H227" s="960"/>
      <c r="I227" s="960"/>
      <c r="J227" s="963" t="s">
        <v>212</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213</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214</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215</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2094</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hyperlinks>
    <hyperlink ref="Z13" r:id="rId1" xr:uid="{8ED2FD31-E031-4B75-A230-13C3B6BDC586}"/>
  </hyperlinks>
  <pageMargins left="0.70866141732283472" right="0.70866141732283472" top="0.74803149606299213" bottom="0.74803149606299213" header="0.31496062992125984" footer="0.31496062992125984"/>
  <pageSetup paperSize="9" scale="83" fitToHeight="0" orientation="portrait" r:id="rId2"/>
  <rowBreaks count="4" manualBreakCount="4">
    <brk id="41" max="37" man="1"/>
    <brk id="91" max="16383" man="1"/>
    <brk id="126" max="16383" man="1"/>
    <brk id="18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114300</xdr:colOff>
                    <xdr:row>36</xdr:row>
                    <xdr:rowOff>19050</xdr:rowOff>
                  </from>
                  <to>
                    <xdr:col>2</xdr:col>
                    <xdr:colOff>95250</xdr:colOff>
                    <xdr:row>36</xdr:row>
                    <xdr:rowOff>222250</xdr:rowOff>
                  </to>
                </anchor>
              </controlPr>
            </control>
          </mc:Choice>
        </mc:AlternateContent>
        <mc:AlternateContent xmlns:mc="http://schemas.openxmlformats.org/markup-compatibility/2006">
          <mc:Choice Requires="x14">
            <control shapeId="35842" r:id="rId6" name="Check Box 2">
              <controlPr defaultSize="0" autoFill="0" autoLine="0" autoPict="0">
                <anchor moveWithCells="1">
                  <from>
                    <xdr:col>4</xdr:col>
                    <xdr:colOff>190500</xdr:colOff>
                    <xdr:row>43</xdr:row>
                    <xdr:rowOff>69850</xdr:rowOff>
                  </from>
                  <to>
                    <xdr:col>6</xdr:col>
                    <xdr:colOff>19050</xdr:colOff>
                    <xdr:row>43</xdr:row>
                    <xdr:rowOff>279400</xdr:rowOff>
                  </to>
                </anchor>
              </controlPr>
            </control>
          </mc:Choice>
        </mc:AlternateContent>
        <mc:AlternateContent xmlns:mc="http://schemas.openxmlformats.org/markup-compatibility/2006">
          <mc:Choice Requires="x14">
            <control shapeId="35843" r:id="rId7" name="Check Box 3">
              <controlPr defaultSize="0" autoFill="0" autoLine="0" autoPict="0">
                <anchor moveWithCells="1">
                  <from>
                    <xdr:col>8</xdr:col>
                    <xdr:colOff>184150</xdr:colOff>
                    <xdr:row>43</xdr:row>
                    <xdr:rowOff>69850</xdr:rowOff>
                  </from>
                  <to>
                    <xdr:col>10</xdr:col>
                    <xdr:colOff>31750</xdr:colOff>
                    <xdr:row>43</xdr:row>
                    <xdr:rowOff>279400</xdr:rowOff>
                  </to>
                </anchor>
              </controlPr>
            </control>
          </mc:Choice>
        </mc:AlternateContent>
        <mc:AlternateContent xmlns:mc="http://schemas.openxmlformats.org/markup-compatibility/2006">
          <mc:Choice Requires="x14">
            <control shapeId="35844" r:id="rId8" name="Check Box 4">
              <controlPr defaultSize="0" autoFill="0" autoLine="0" autoPict="0">
                <anchor moveWithCells="1">
                  <from>
                    <xdr:col>14</xdr:col>
                    <xdr:colOff>184150</xdr:colOff>
                    <xdr:row>43</xdr:row>
                    <xdr:rowOff>69850</xdr:rowOff>
                  </from>
                  <to>
                    <xdr:col>16</xdr:col>
                    <xdr:colOff>31750</xdr:colOff>
                    <xdr:row>43</xdr:row>
                    <xdr:rowOff>279400</xdr:rowOff>
                  </to>
                </anchor>
              </controlPr>
            </control>
          </mc:Choice>
        </mc:AlternateContent>
        <mc:AlternateContent xmlns:mc="http://schemas.openxmlformats.org/markup-compatibility/2006">
          <mc:Choice Requires="x14">
            <control shapeId="35845" r:id="rId9" name="Check Box 5">
              <controlPr defaultSize="0" autoFill="0" autoLine="0" autoPict="0">
                <anchor moveWithCells="1">
                  <from>
                    <xdr:col>21</xdr:col>
                    <xdr:colOff>184150</xdr:colOff>
                    <xdr:row>43</xdr:row>
                    <xdr:rowOff>69850</xdr:rowOff>
                  </from>
                  <to>
                    <xdr:col>23</xdr:col>
                    <xdr:colOff>31750</xdr:colOff>
                    <xdr:row>43</xdr:row>
                    <xdr:rowOff>279400</xdr:rowOff>
                  </to>
                </anchor>
              </controlPr>
            </control>
          </mc:Choice>
        </mc:AlternateContent>
        <mc:AlternateContent xmlns:mc="http://schemas.openxmlformats.org/markup-compatibility/2006">
          <mc:Choice Requires="x14">
            <control shapeId="35846" r:id="rId10" name="Check Box 6">
              <controlPr defaultSize="0" autoFill="0" autoLine="0" autoPict="0">
                <anchor moveWithCells="1">
                  <from>
                    <xdr:col>25</xdr:col>
                    <xdr:colOff>184150</xdr:colOff>
                    <xdr:row>43</xdr:row>
                    <xdr:rowOff>69850</xdr:rowOff>
                  </from>
                  <to>
                    <xdr:col>27</xdr:col>
                    <xdr:colOff>19050</xdr:colOff>
                    <xdr:row>43</xdr:row>
                    <xdr:rowOff>279400</xdr:rowOff>
                  </to>
                </anchor>
              </controlPr>
            </control>
          </mc:Choice>
        </mc:AlternateContent>
        <mc:AlternateContent xmlns:mc="http://schemas.openxmlformats.org/markup-compatibility/2006">
          <mc:Choice Requires="x14">
            <control shapeId="35847" r:id="rId11" name="Check Box 7">
              <controlPr defaultSize="0" autoFill="0" autoLine="0" autoPict="0">
                <anchor moveWithCells="1">
                  <from>
                    <xdr:col>4</xdr:col>
                    <xdr:colOff>190500</xdr:colOff>
                    <xdr:row>44</xdr:row>
                    <xdr:rowOff>222250</xdr:rowOff>
                  </from>
                  <to>
                    <xdr:col>6</xdr:col>
                    <xdr:colOff>19050</xdr:colOff>
                    <xdr:row>46</xdr:row>
                    <xdr:rowOff>19050</xdr:rowOff>
                  </to>
                </anchor>
              </controlPr>
            </control>
          </mc:Choice>
        </mc:AlternateContent>
        <mc:AlternateContent xmlns:mc="http://schemas.openxmlformats.org/markup-compatibility/2006">
          <mc:Choice Requires="x14">
            <control shapeId="35848" r:id="rId12" name="Check Box 8">
              <controlPr defaultSize="0" autoFill="0" autoLine="0" autoPict="0">
                <anchor moveWithCells="1">
                  <from>
                    <xdr:col>11</xdr:col>
                    <xdr:colOff>184150</xdr:colOff>
                    <xdr:row>44</xdr:row>
                    <xdr:rowOff>228600</xdr:rowOff>
                  </from>
                  <to>
                    <xdr:col>13</xdr:col>
                    <xdr:colOff>31750</xdr:colOff>
                    <xdr:row>46</xdr:row>
                    <xdr:rowOff>19050</xdr:rowOff>
                  </to>
                </anchor>
              </controlPr>
            </control>
          </mc:Choice>
        </mc:AlternateContent>
        <mc:AlternateContent xmlns:mc="http://schemas.openxmlformats.org/markup-compatibility/2006">
          <mc:Choice Requires="x14">
            <control shapeId="35849" r:id="rId13" name="Check Box 9">
              <controlPr defaultSize="0" autoFill="0" autoLine="0" autoPict="0">
                <anchor moveWithCells="1">
                  <from>
                    <xdr:col>18</xdr:col>
                    <xdr:colOff>184150</xdr:colOff>
                    <xdr:row>44</xdr:row>
                    <xdr:rowOff>228600</xdr:rowOff>
                  </from>
                  <to>
                    <xdr:col>20</xdr:col>
                    <xdr:colOff>31750</xdr:colOff>
                    <xdr:row>46</xdr:row>
                    <xdr:rowOff>19050</xdr:rowOff>
                  </to>
                </anchor>
              </controlPr>
            </control>
          </mc:Choice>
        </mc:AlternateContent>
        <mc:AlternateContent xmlns:mc="http://schemas.openxmlformats.org/markup-compatibility/2006">
          <mc:Choice Requires="x14">
            <control shapeId="35850" r:id="rId14" name="Check Box 10">
              <controlPr defaultSize="0" autoFill="0" autoLine="0" autoPict="0">
                <anchor moveWithCells="1">
                  <from>
                    <xdr:col>21</xdr:col>
                    <xdr:colOff>190500</xdr:colOff>
                    <xdr:row>53</xdr:row>
                    <xdr:rowOff>31750</xdr:rowOff>
                  </from>
                  <to>
                    <xdr:col>23</xdr:col>
                    <xdr:colOff>31750</xdr:colOff>
                    <xdr:row>54</xdr:row>
                    <xdr:rowOff>0</xdr:rowOff>
                  </to>
                </anchor>
              </controlPr>
            </control>
          </mc:Choice>
        </mc:AlternateContent>
        <mc:AlternateContent xmlns:mc="http://schemas.openxmlformats.org/markup-compatibility/2006">
          <mc:Choice Requires="x14">
            <control shapeId="35851" r:id="rId15" name="Check Box 11">
              <controlPr defaultSize="0" autoFill="0" autoLine="0" autoPict="0">
                <anchor moveWithCells="1">
                  <from>
                    <xdr:col>25</xdr:col>
                    <xdr:colOff>184150</xdr:colOff>
                    <xdr:row>53</xdr:row>
                    <xdr:rowOff>31750</xdr:rowOff>
                  </from>
                  <to>
                    <xdr:col>27</xdr:col>
                    <xdr:colOff>31750</xdr:colOff>
                    <xdr:row>54</xdr:row>
                    <xdr:rowOff>0</xdr:rowOff>
                  </to>
                </anchor>
              </controlPr>
            </control>
          </mc:Choice>
        </mc:AlternateContent>
        <mc:AlternateContent xmlns:mc="http://schemas.openxmlformats.org/markup-compatibility/2006">
          <mc:Choice Requires="x14">
            <control shapeId="35852" r:id="rId16" name="Check Box 12">
              <controlPr defaultSize="0" autoFill="0" autoLine="0" autoPict="0">
                <anchor moveWithCells="1">
                  <from>
                    <xdr:col>4</xdr:col>
                    <xdr:colOff>190500</xdr:colOff>
                    <xdr:row>54</xdr:row>
                    <xdr:rowOff>152400</xdr:rowOff>
                  </from>
                  <to>
                    <xdr:col>6</xdr:col>
                    <xdr:colOff>12700</xdr:colOff>
                    <xdr:row>55</xdr:row>
                    <xdr:rowOff>76200</xdr:rowOff>
                  </to>
                </anchor>
              </controlPr>
            </control>
          </mc:Choice>
        </mc:AlternateContent>
        <mc:AlternateContent xmlns:mc="http://schemas.openxmlformats.org/markup-compatibility/2006">
          <mc:Choice Requires="x14">
            <control shapeId="35853" r:id="rId17" name="Check Box 13">
              <controlPr defaultSize="0" autoFill="0" autoLine="0" autoPict="0">
                <anchor moveWithCells="1">
                  <from>
                    <xdr:col>2</xdr:col>
                    <xdr:colOff>88900</xdr:colOff>
                    <xdr:row>97</xdr:row>
                    <xdr:rowOff>12700</xdr:rowOff>
                  </from>
                  <to>
                    <xdr:col>3</xdr:col>
                    <xdr:colOff>107950</xdr:colOff>
                    <xdr:row>97</xdr:row>
                    <xdr:rowOff>222250</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12</xdr:col>
                    <xdr:colOff>76200</xdr:colOff>
                    <xdr:row>102</xdr:row>
                    <xdr:rowOff>50800</xdr:rowOff>
                  </from>
                  <to>
                    <xdr:col>13</xdr:col>
                    <xdr:colOff>107950</xdr:colOff>
                    <xdr:row>102</xdr:row>
                    <xdr:rowOff>279400</xdr:rowOff>
                  </to>
                </anchor>
              </controlPr>
            </control>
          </mc:Choice>
        </mc:AlternateContent>
        <mc:AlternateContent xmlns:mc="http://schemas.openxmlformats.org/markup-compatibility/2006">
          <mc:Choice Requires="x14">
            <control shapeId="35855" r:id="rId19" name="Check Box 15">
              <controlPr defaultSize="0" autoFill="0" autoLine="0" autoPict="0">
                <anchor moveWithCells="1">
                  <from>
                    <xdr:col>2</xdr:col>
                    <xdr:colOff>88900</xdr:colOff>
                    <xdr:row>104</xdr:row>
                    <xdr:rowOff>203200</xdr:rowOff>
                  </from>
                  <to>
                    <xdr:col>3</xdr:col>
                    <xdr:colOff>107950</xdr:colOff>
                    <xdr:row>106</xdr:row>
                    <xdr:rowOff>0</xdr:rowOff>
                  </to>
                </anchor>
              </controlPr>
            </control>
          </mc:Choice>
        </mc:AlternateContent>
        <mc:AlternateContent xmlns:mc="http://schemas.openxmlformats.org/markup-compatibility/2006">
          <mc:Choice Requires="x14">
            <control shapeId="35856" r:id="rId20" name="Check Box 16">
              <controlPr defaultSize="0" autoFill="0" autoLine="0" autoPict="0">
                <anchor moveWithCells="1">
                  <from>
                    <xdr:col>12</xdr:col>
                    <xdr:colOff>88900</xdr:colOff>
                    <xdr:row>113</xdr:row>
                    <xdr:rowOff>50800</xdr:rowOff>
                  </from>
                  <to>
                    <xdr:col>13</xdr:col>
                    <xdr:colOff>107950</xdr:colOff>
                    <xdr:row>113</xdr:row>
                    <xdr:rowOff>260350</xdr:rowOff>
                  </to>
                </anchor>
              </controlPr>
            </control>
          </mc:Choice>
        </mc:AlternateContent>
        <mc:AlternateContent xmlns:mc="http://schemas.openxmlformats.org/markup-compatibility/2006">
          <mc:Choice Requires="x14">
            <control shapeId="35857" r:id="rId21" name="Check Box 17">
              <controlPr defaultSize="0" autoFill="0" autoLine="0" autoPict="0">
                <anchor moveWithCells="1">
                  <from>
                    <xdr:col>1</xdr:col>
                    <xdr:colOff>107950</xdr:colOff>
                    <xdr:row>117</xdr:row>
                    <xdr:rowOff>31750</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2" name="Check Box 18">
              <controlPr defaultSize="0" autoFill="0" autoLine="0" autoPict="0">
                <anchor moveWithCells="1">
                  <from>
                    <xdr:col>12</xdr:col>
                    <xdr:colOff>76200</xdr:colOff>
                    <xdr:row>124</xdr:row>
                    <xdr:rowOff>57150</xdr:rowOff>
                  </from>
                  <to>
                    <xdr:col>13</xdr:col>
                    <xdr:colOff>107950</xdr:colOff>
                    <xdr:row>124</xdr:row>
                    <xdr:rowOff>298450</xdr:rowOff>
                  </to>
                </anchor>
              </controlPr>
            </control>
          </mc:Choice>
        </mc:AlternateContent>
        <mc:AlternateContent xmlns:mc="http://schemas.openxmlformats.org/markup-compatibility/2006">
          <mc:Choice Requires="x14">
            <control shapeId="35859" r:id="rId23" name="Check Box 19">
              <controlPr defaultSize="0" autoFill="0" autoLine="0" autoPict="0">
                <anchor moveWithCells="1">
                  <from>
                    <xdr:col>7</xdr:col>
                    <xdr:colOff>0</xdr:colOff>
                    <xdr:row>107</xdr:row>
                    <xdr:rowOff>222250</xdr:rowOff>
                  </from>
                  <to>
                    <xdr:col>8</xdr:col>
                    <xdr:colOff>31750</xdr:colOff>
                    <xdr:row>108</xdr:row>
                    <xdr:rowOff>190500</xdr:rowOff>
                  </to>
                </anchor>
              </controlPr>
            </control>
          </mc:Choice>
        </mc:AlternateContent>
        <mc:AlternateContent xmlns:mc="http://schemas.openxmlformats.org/markup-compatibility/2006">
          <mc:Choice Requires="x14">
            <control shapeId="35860" r:id="rId24" name="Check Box 20">
              <controlPr defaultSize="0" autoFill="0" autoLine="0" autoPict="0">
                <anchor moveWithCells="1">
                  <from>
                    <xdr:col>7</xdr:col>
                    <xdr:colOff>0</xdr:colOff>
                    <xdr:row>109</xdr:row>
                    <xdr:rowOff>241300</xdr:rowOff>
                  </from>
                  <to>
                    <xdr:col>8</xdr:col>
                    <xdr:colOff>31750</xdr:colOff>
                    <xdr:row>110</xdr:row>
                    <xdr:rowOff>209550</xdr:rowOff>
                  </to>
                </anchor>
              </controlPr>
            </control>
          </mc:Choice>
        </mc:AlternateContent>
        <mc:AlternateContent xmlns:mc="http://schemas.openxmlformats.org/markup-compatibility/2006">
          <mc:Choice Requires="x14">
            <control shapeId="35861" r:id="rId25" name="Check Box 21">
              <controlPr defaultSize="0" autoFill="0" autoLine="0" autoPict="0">
                <anchor moveWithCells="1">
                  <from>
                    <xdr:col>5</xdr:col>
                    <xdr:colOff>190500</xdr:colOff>
                    <xdr:row>119</xdr:row>
                    <xdr:rowOff>12700</xdr:rowOff>
                  </from>
                  <to>
                    <xdr:col>7</xdr:col>
                    <xdr:colOff>0</xdr:colOff>
                    <xdr:row>119</xdr:row>
                    <xdr:rowOff>304800</xdr:rowOff>
                  </to>
                </anchor>
              </controlPr>
            </control>
          </mc:Choice>
        </mc:AlternateContent>
        <mc:AlternateContent xmlns:mc="http://schemas.openxmlformats.org/markup-compatibility/2006">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336550</xdr:rowOff>
                  </to>
                </anchor>
              </controlPr>
            </control>
          </mc:Choice>
        </mc:AlternateContent>
        <mc:AlternateContent xmlns:mc="http://schemas.openxmlformats.org/markup-compatibility/2006">
          <mc:Choice Requires="x14">
            <control shapeId="35863" r:id="rId27" name="Check Box 23">
              <controlPr defaultSize="0" autoFill="0" autoLine="0" autoPict="0">
                <anchor moveWithCells="1">
                  <from>
                    <xdr:col>5</xdr:col>
                    <xdr:colOff>190500</xdr:colOff>
                    <xdr:row>121</xdr:row>
                    <xdr:rowOff>146050</xdr:rowOff>
                  </from>
                  <to>
                    <xdr:col>7</xdr:col>
                    <xdr:colOff>0</xdr:colOff>
                    <xdr:row>121</xdr:row>
                    <xdr:rowOff>336550</xdr:rowOff>
                  </to>
                </anchor>
              </controlPr>
            </control>
          </mc:Choice>
        </mc:AlternateContent>
        <mc:AlternateContent xmlns:mc="http://schemas.openxmlformats.org/markup-compatibility/2006">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9" name="Check Box 25">
              <controlPr defaultSize="0" autoFill="0" autoLine="0" autoPict="0">
                <anchor moveWithCells="1">
                  <from>
                    <xdr:col>4</xdr:col>
                    <xdr:colOff>190500</xdr:colOff>
                    <xdr:row>153</xdr:row>
                    <xdr:rowOff>165100</xdr:rowOff>
                  </from>
                  <to>
                    <xdr:col>6</xdr:col>
                    <xdr:colOff>0</xdr:colOff>
                    <xdr:row>155</xdr:row>
                    <xdr:rowOff>31750</xdr:rowOff>
                  </to>
                </anchor>
              </controlPr>
            </control>
          </mc:Choice>
        </mc:AlternateContent>
        <mc:AlternateContent xmlns:mc="http://schemas.openxmlformats.org/markup-compatibility/2006">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31750</xdr:rowOff>
                  </to>
                </anchor>
              </controlPr>
            </control>
          </mc:Choice>
        </mc:AlternateContent>
        <mc:AlternateContent xmlns:mc="http://schemas.openxmlformats.org/markup-compatibility/2006">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31750</xdr:rowOff>
                  </to>
                </anchor>
              </controlPr>
            </control>
          </mc:Choice>
        </mc:AlternateContent>
        <mc:AlternateContent xmlns:mc="http://schemas.openxmlformats.org/markup-compatibility/2006">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260350</xdr:rowOff>
                  </to>
                </anchor>
              </controlPr>
            </control>
          </mc:Choice>
        </mc:AlternateContent>
        <mc:AlternateContent xmlns:mc="http://schemas.openxmlformats.org/markup-compatibility/2006">
          <mc:Choice Requires="x14">
            <control shapeId="35869" r:id="rId33" name="Check Box 29">
              <controlPr defaultSize="0" autoFill="0" autoLine="0" autoPict="0">
                <anchor moveWithCells="1">
                  <from>
                    <xdr:col>4</xdr:col>
                    <xdr:colOff>190500</xdr:colOff>
                    <xdr:row>157</xdr:row>
                    <xdr:rowOff>298450</xdr:rowOff>
                  </from>
                  <to>
                    <xdr:col>6</xdr:col>
                    <xdr:colOff>0</xdr:colOff>
                    <xdr:row>159</xdr:row>
                    <xdr:rowOff>31750</xdr:rowOff>
                  </to>
                </anchor>
              </controlPr>
            </control>
          </mc:Choice>
        </mc:AlternateContent>
        <mc:AlternateContent xmlns:mc="http://schemas.openxmlformats.org/markup-compatibility/2006">
          <mc:Choice Requires="x14">
            <control shapeId="35870" r:id="rId34" name="Check Box 30">
              <controlPr defaultSize="0" autoFill="0" autoLine="0" autoPict="0">
                <anchor moveWithCells="1">
                  <from>
                    <xdr:col>4</xdr:col>
                    <xdr:colOff>190500</xdr:colOff>
                    <xdr:row>158</xdr:row>
                    <xdr:rowOff>146050</xdr:rowOff>
                  </from>
                  <to>
                    <xdr:col>6</xdr:col>
                    <xdr:colOff>0</xdr:colOff>
                    <xdr:row>160</xdr:row>
                    <xdr:rowOff>31750</xdr:rowOff>
                  </to>
                </anchor>
              </controlPr>
            </control>
          </mc:Choice>
        </mc:AlternateContent>
        <mc:AlternateContent xmlns:mc="http://schemas.openxmlformats.org/markup-compatibility/2006">
          <mc:Choice Requires="x14">
            <control shapeId="35871" r:id="rId35" name="Check Box 31">
              <controlPr defaultSize="0" autoFill="0" autoLine="0" autoPict="0">
                <anchor moveWithCells="1">
                  <from>
                    <xdr:col>4</xdr:col>
                    <xdr:colOff>190500</xdr:colOff>
                    <xdr:row>159</xdr:row>
                    <xdr:rowOff>146050</xdr:rowOff>
                  </from>
                  <to>
                    <xdr:col>6</xdr:col>
                    <xdr:colOff>0</xdr:colOff>
                    <xdr:row>161</xdr:row>
                    <xdr:rowOff>31750</xdr:rowOff>
                  </to>
                </anchor>
              </controlPr>
            </control>
          </mc:Choice>
        </mc:AlternateContent>
        <mc:AlternateContent xmlns:mc="http://schemas.openxmlformats.org/markup-compatibility/2006">
          <mc:Choice Requires="x14">
            <control shapeId="35872" r:id="rId36" name="Check Box 32">
              <controlPr defaultSize="0" autoFill="0" autoLine="0" autoPict="0">
                <anchor moveWithCells="1">
                  <from>
                    <xdr:col>4</xdr:col>
                    <xdr:colOff>190500</xdr:colOff>
                    <xdr:row>160</xdr:row>
                    <xdr:rowOff>146050</xdr:rowOff>
                  </from>
                  <to>
                    <xdr:col>6</xdr:col>
                    <xdr:colOff>0</xdr:colOff>
                    <xdr:row>162</xdr:row>
                    <xdr:rowOff>31750</xdr:rowOff>
                  </to>
                </anchor>
              </controlPr>
            </control>
          </mc:Choice>
        </mc:AlternateContent>
        <mc:AlternateContent xmlns:mc="http://schemas.openxmlformats.org/markup-compatibility/2006">
          <mc:Choice Requires="x14">
            <control shapeId="35873" r:id="rId37" name="Check Box 33">
              <controlPr defaultSize="0" autoFill="0" autoLine="0" autoPict="0">
                <anchor moveWithCells="1">
                  <from>
                    <xdr:col>4</xdr:col>
                    <xdr:colOff>190500</xdr:colOff>
                    <xdr:row>162</xdr:row>
                    <xdr:rowOff>31750</xdr:rowOff>
                  </from>
                  <to>
                    <xdr:col>6</xdr:col>
                    <xdr:colOff>0</xdr:colOff>
                    <xdr:row>162</xdr:row>
                    <xdr:rowOff>247650</xdr:rowOff>
                  </to>
                </anchor>
              </controlPr>
            </control>
          </mc:Choice>
        </mc:AlternateContent>
        <mc:AlternateContent xmlns:mc="http://schemas.openxmlformats.org/markup-compatibility/2006">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31750</xdr:rowOff>
                  </to>
                </anchor>
              </controlPr>
            </control>
          </mc:Choice>
        </mc:AlternateContent>
        <mc:AlternateContent xmlns:mc="http://schemas.openxmlformats.org/markup-compatibility/2006">
          <mc:Choice Requires="x14">
            <control shapeId="35875" r:id="rId39" name="Check Box 35">
              <controlPr defaultSize="0" autoFill="0" autoLine="0" autoPict="0">
                <anchor moveWithCells="1">
                  <from>
                    <xdr:col>4</xdr:col>
                    <xdr:colOff>190500</xdr:colOff>
                    <xdr:row>163</xdr:row>
                    <xdr:rowOff>146050</xdr:rowOff>
                  </from>
                  <to>
                    <xdr:col>6</xdr:col>
                    <xdr:colOff>0</xdr:colOff>
                    <xdr:row>165</xdr:row>
                    <xdr:rowOff>31750</xdr:rowOff>
                  </to>
                </anchor>
              </controlPr>
            </control>
          </mc:Choice>
        </mc:AlternateContent>
        <mc:AlternateContent xmlns:mc="http://schemas.openxmlformats.org/markup-compatibility/2006">
          <mc:Choice Requires="x14">
            <control shapeId="35876" r:id="rId40" name="Check Box 36">
              <controlPr defaultSize="0" autoFill="0" autoLine="0" autoPict="0">
                <anchor moveWithCells="1">
                  <from>
                    <xdr:col>4</xdr:col>
                    <xdr:colOff>190500</xdr:colOff>
                    <xdr:row>166</xdr:row>
                    <xdr:rowOff>31750</xdr:rowOff>
                  </from>
                  <to>
                    <xdr:col>6</xdr:col>
                    <xdr:colOff>0</xdr:colOff>
                    <xdr:row>166</xdr:row>
                    <xdr:rowOff>247650</xdr:rowOff>
                  </to>
                </anchor>
              </controlPr>
            </control>
          </mc:Choice>
        </mc:AlternateContent>
        <mc:AlternateContent xmlns:mc="http://schemas.openxmlformats.org/markup-compatibility/2006">
          <mc:Choice Requires="x14">
            <control shapeId="35877" r:id="rId41" name="Check Box 37">
              <controlPr defaultSize="0" autoFill="0" autoLine="0" autoPict="0">
                <anchor moveWithCells="1">
                  <from>
                    <xdr:col>4</xdr:col>
                    <xdr:colOff>190500</xdr:colOff>
                    <xdr:row>166</xdr:row>
                    <xdr:rowOff>260350</xdr:rowOff>
                  </from>
                  <to>
                    <xdr:col>6</xdr:col>
                    <xdr:colOff>0</xdr:colOff>
                    <xdr:row>168</xdr:row>
                    <xdr:rowOff>31750</xdr:rowOff>
                  </to>
                </anchor>
              </controlPr>
            </control>
          </mc:Choice>
        </mc:AlternateContent>
        <mc:AlternateContent xmlns:mc="http://schemas.openxmlformats.org/markup-compatibility/2006">
          <mc:Choice Requires="x14">
            <control shapeId="35878" r:id="rId42" name="Check Box 38">
              <controlPr defaultSize="0" autoFill="0" autoLine="0" autoPict="0">
                <anchor moveWithCells="1">
                  <from>
                    <xdr:col>4</xdr:col>
                    <xdr:colOff>190500</xdr:colOff>
                    <xdr:row>167</xdr:row>
                    <xdr:rowOff>146050</xdr:rowOff>
                  </from>
                  <to>
                    <xdr:col>6</xdr:col>
                    <xdr:colOff>0</xdr:colOff>
                    <xdr:row>169</xdr:row>
                    <xdr:rowOff>31750</xdr:rowOff>
                  </to>
                </anchor>
              </controlPr>
            </control>
          </mc:Choice>
        </mc:AlternateContent>
        <mc:AlternateContent xmlns:mc="http://schemas.openxmlformats.org/markup-compatibility/2006">
          <mc:Choice Requires="x14">
            <control shapeId="35879" r:id="rId43" name="Check Box 39">
              <controlPr defaultSize="0" autoFill="0" autoLine="0" autoPict="0">
                <anchor moveWithCells="1">
                  <from>
                    <xdr:col>4</xdr:col>
                    <xdr:colOff>190500</xdr:colOff>
                    <xdr:row>168</xdr:row>
                    <xdr:rowOff>146050</xdr:rowOff>
                  </from>
                  <to>
                    <xdr:col>6</xdr:col>
                    <xdr:colOff>0</xdr:colOff>
                    <xdr:row>170</xdr:row>
                    <xdr:rowOff>31750</xdr:rowOff>
                  </to>
                </anchor>
              </controlPr>
            </control>
          </mc:Choice>
        </mc:AlternateContent>
        <mc:AlternateContent xmlns:mc="http://schemas.openxmlformats.org/markup-compatibility/2006">
          <mc:Choice Requires="x14">
            <control shapeId="35880" r:id="rId44" name="Check Box 40">
              <controlPr defaultSize="0" autoFill="0" autoLine="0" autoPict="0">
                <anchor moveWithCells="1">
                  <from>
                    <xdr:col>4</xdr:col>
                    <xdr:colOff>190500</xdr:colOff>
                    <xdr:row>169</xdr:row>
                    <xdr:rowOff>146050</xdr:rowOff>
                  </from>
                  <to>
                    <xdr:col>6</xdr:col>
                    <xdr:colOff>0</xdr:colOff>
                    <xdr:row>171</xdr:row>
                    <xdr:rowOff>31750</xdr:rowOff>
                  </to>
                </anchor>
              </controlPr>
            </control>
          </mc:Choice>
        </mc:AlternateContent>
        <mc:AlternateContent xmlns:mc="http://schemas.openxmlformats.org/markup-compatibility/2006">
          <mc:Choice Requires="x14">
            <control shapeId="35881" r:id="rId45" name="Check Box 41">
              <controlPr defaultSize="0" autoFill="0" autoLine="0" autoPict="0">
                <anchor moveWithCells="1">
                  <from>
                    <xdr:col>4</xdr:col>
                    <xdr:colOff>190500</xdr:colOff>
                    <xdr:row>171</xdr:row>
                    <xdr:rowOff>31750</xdr:rowOff>
                  </from>
                  <to>
                    <xdr:col>6</xdr:col>
                    <xdr:colOff>0</xdr:colOff>
                    <xdr:row>171</xdr:row>
                    <xdr:rowOff>228600</xdr:rowOff>
                  </to>
                </anchor>
              </controlPr>
            </control>
          </mc:Choice>
        </mc:AlternateContent>
        <mc:AlternateContent xmlns:mc="http://schemas.openxmlformats.org/markup-compatibility/2006">
          <mc:Choice Requires="x14">
            <control shapeId="35882" r:id="rId46" name="Check Box 42">
              <controlPr defaultSize="0" autoFill="0" autoLine="0" autoPict="0">
                <anchor moveWithCells="1">
                  <from>
                    <xdr:col>4</xdr:col>
                    <xdr:colOff>190500</xdr:colOff>
                    <xdr:row>171</xdr:row>
                    <xdr:rowOff>260350</xdr:rowOff>
                  </from>
                  <to>
                    <xdr:col>6</xdr:col>
                    <xdr:colOff>0</xdr:colOff>
                    <xdr:row>173</xdr:row>
                    <xdr:rowOff>31750</xdr:rowOff>
                  </to>
                </anchor>
              </controlPr>
            </control>
          </mc:Choice>
        </mc:AlternateContent>
        <mc:AlternateContent xmlns:mc="http://schemas.openxmlformats.org/markup-compatibility/2006">
          <mc:Choice Requires="x14">
            <control shapeId="35883" r:id="rId47" name="Check Box 43">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35884" r:id="rId48" name="Check Box 44">
              <controlPr defaultSize="0" autoFill="0" autoLine="0" autoPict="0">
                <anchor moveWithCells="1">
                  <from>
                    <xdr:col>4</xdr:col>
                    <xdr:colOff>190500</xdr:colOff>
                    <xdr:row>173</xdr:row>
                    <xdr:rowOff>146050</xdr:rowOff>
                  </from>
                  <to>
                    <xdr:col>6</xdr:col>
                    <xdr:colOff>0</xdr:colOff>
                    <xdr:row>175</xdr:row>
                    <xdr:rowOff>31750</xdr:rowOff>
                  </to>
                </anchor>
              </controlPr>
            </control>
          </mc:Choice>
        </mc:AlternateContent>
        <mc:AlternateContent xmlns:mc="http://schemas.openxmlformats.org/markup-compatibility/2006">
          <mc:Choice Requires="x14">
            <control shapeId="35885" r:id="rId49" name="Check Box 45">
              <controlPr defaultSize="0" autoFill="0" autoLine="0" autoPict="0">
                <anchor moveWithCells="1">
                  <from>
                    <xdr:col>4</xdr:col>
                    <xdr:colOff>190500</xdr:colOff>
                    <xdr:row>173</xdr:row>
                    <xdr:rowOff>146050</xdr:rowOff>
                  </from>
                  <to>
                    <xdr:col>6</xdr:col>
                    <xdr:colOff>0</xdr:colOff>
                    <xdr:row>175</xdr:row>
                    <xdr:rowOff>31750</xdr:rowOff>
                  </to>
                </anchor>
              </controlPr>
            </control>
          </mc:Choice>
        </mc:AlternateContent>
        <mc:AlternateContent xmlns:mc="http://schemas.openxmlformats.org/markup-compatibility/2006">
          <mc:Choice Requires="x14">
            <control shapeId="35886" r:id="rId50" name="Check Box 46">
              <controlPr defaultSize="0" autoFill="0" autoLine="0" autoPict="0">
                <anchor moveWithCells="1">
                  <from>
                    <xdr:col>4</xdr:col>
                    <xdr:colOff>190500</xdr:colOff>
                    <xdr:row>174</xdr:row>
                    <xdr:rowOff>146050</xdr:rowOff>
                  </from>
                  <to>
                    <xdr:col>6</xdr:col>
                    <xdr:colOff>0</xdr:colOff>
                    <xdr:row>176</xdr:row>
                    <xdr:rowOff>31750</xdr:rowOff>
                  </to>
                </anchor>
              </controlPr>
            </control>
          </mc:Choice>
        </mc:AlternateContent>
        <mc:AlternateContent xmlns:mc="http://schemas.openxmlformats.org/markup-compatibility/2006">
          <mc:Choice Requires="x14">
            <control shapeId="35887" r:id="rId51" name="Check Box 47">
              <controlPr defaultSize="0" autoFill="0" autoLine="0" autoPict="0">
                <anchor moveWithCells="1">
                  <from>
                    <xdr:col>4</xdr:col>
                    <xdr:colOff>190500</xdr:colOff>
                    <xdr:row>175</xdr:row>
                    <xdr:rowOff>146050</xdr:rowOff>
                  </from>
                  <to>
                    <xdr:col>6</xdr:col>
                    <xdr:colOff>0</xdr:colOff>
                    <xdr:row>177</xdr:row>
                    <xdr:rowOff>31750</xdr:rowOff>
                  </to>
                </anchor>
              </controlPr>
            </control>
          </mc:Choice>
        </mc:AlternateContent>
        <mc:AlternateContent xmlns:mc="http://schemas.openxmlformats.org/markup-compatibility/2006">
          <mc:Choice Requires="x14">
            <control shapeId="35888" r:id="rId52" name="Check Box 48">
              <controlPr defaultSize="0" autoFill="0" autoLine="0" autoPict="0">
                <anchor moveWithCells="1">
                  <from>
                    <xdr:col>4</xdr:col>
                    <xdr:colOff>190500</xdr:colOff>
                    <xdr:row>176</xdr:row>
                    <xdr:rowOff>146050</xdr:rowOff>
                  </from>
                  <to>
                    <xdr:col>6</xdr:col>
                    <xdr:colOff>0</xdr:colOff>
                    <xdr:row>178</xdr:row>
                    <xdr:rowOff>31750</xdr:rowOff>
                  </to>
                </anchor>
              </controlPr>
            </control>
          </mc:Choice>
        </mc:AlternateContent>
        <mc:AlternateContent xmlns:mc="http://schemas.openxmlformats.org/markup-compatibility/2006">
          <mc:Choice Requires="x14">
            <control shapeId="35889" r:id="rId53" name="Check Box 49">
              <controlPr defaultSize="0" autoFill="0" autoLine="0" autoPict="0">
                <anchor moveWithCells="1">
                  <from>
                    <xdr:col>4</xdr:col>
                    <xdr:colOff>203200</xdr:colOff>
                    <xdr:row>181</xdr:row>
                    <xdr:rowOff>50800</xdr:rowOff>
                  </from>
                  <to>
                    <xdr:col>6</xdr:col>
                    <xdr:colOff>12700</xdr:colOff>
                    <xdr:row>181</xdr:row>
                    <xdr:rowOff>266700</xdr:rowOff>
                  </to>
                </anchor>
              </controlPr>
            </control>
          </mc:Choice>
        </mc:AlternateContent>
        <mc:AlternateContent xmlns:mc="http://schemas.openxmlformats.org/markup-compatibility/2006">
          <mc:Choice Requires="x14">
            <control shapeId="35890" r:id="rId54" name="Check Box 50">
              <controlPr defaultSize="0" autoFill="0" autoLine="0" autoPict="0">
                <anchor moveWithCells="1">
                  <from>
                    <xdr:col>4</xdr:col>
                    <xdr:colOff>203200</xdr:colOff>
                    <xdr:row>182</xdr:row>
                    <xdr:rowOff>12700</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5" name="Check Box 51">
              <controlPr defaultSize="0" autoFill="0" autoLine="0" autoPict="0">
                <anchor moveWithCells="1">
                  <from>
                    <xdr:col>1</xdr:col>
                    <xdr:colOff>12700</xdr:colOff>
                    <xdr:row>187</xdr:row>
                    <xdr:rowOff>50800</xdr:rowOff>
                  </from>
                  <to>
                    <xdr:col>1</xdr:col>
                    <xdr:colOff>222250</xdr:colOff>
                    <xdr:row>187</xdr:row>
                    <xdr:rowOff>260350</xdr:rowOff>
                  </to>
                </anchor>
              </controlPr>
            </control>
          </mc:Choice>
        </mc:AlternateContent>
        <mc:AlternateContent xmlns:mc="http://schemas.openxmlformats.org/markup-compatibility/2006">
          <mc:Choice Requires="x14">
            <control shapeId="35892" r:id="rId56" name="Check Box 52">
              <controlPr defaultSize="0" autoFill="0" autoLine="0" autoPict="0">
                <anchor moveWithCells="1">
                  <from>
                    <xdr:col>1</xdr:col>
                    <xdr:colOff>12700</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7" name="Check Box 53">
              <controlPr defaultSize="0" autoFill="0" autoLine="0" autoPict="0">
                <anchor moveWithCells="1">
                  <from>
                    <xdr:col>1</xdr:col>
                    <xdr:colOff>12700</xdr:colOff>
                    <xdr:row>189</xdr:row>
                    <xdr:rowOff>107950</xdr:rowOff>
                  </from>
                  <to>
                    <xdr:col>1</xdr:col>
                    <xdr:colOff>222250</xdr:colOff>
                    <xdr:row>189</xdr:row>
                    <xdr:rowOff>336550</xdr:rowOff>
                  </to>
                </anchor>
              </controlPr>
            </control>
          </mc:Choice>
        </mc:AlternateContent>
        <mc:AlternateContent xmlns:mc="http://schemas.openxmlformats.org/markup-compatibility/2006">
          <mc:Choice Requires="x14">
            <control shapeId="35894" r:id="rId58" name="Check Box 54">
              <controlPr defaultSize="0" autoFill="0" autoLine="0" autoPict="0">
                <anchor moveWithCells="1">
                  <from>
                    <xdr:col>1</xdr:col>
                    <xdr:colOff>12700</xdr:colOff>
                    <xdr:row>190</xdr:row>
                    <xdr:rowOff>19050</xdr:rowOff>
                  </from>
                  <to>
                    <xdr:col>1</xdr:col>
                    <xdr:colOff>222250</xdr:colOff>
                    <xdr:row>190</xdr:row>
                    <xdr:rowOff>247650</xdr:rowOff>
                  </to>
                </anchor>
              </controlPr>
            </control>
          </mc:Choice>
        </mc:AlternateContent>
        <mc:AlternateContent xmlns:mc="http://schemas.openxmlformats.org/markup-compatibility/2006">
          <mc:Choice Requires="x14">
            <control shapeId="35895" r:id="rId59" name="Check Box 55">
              <controlPr defaultSize="0" autoFill="0" autoLine="0" autoPict="0">
                <anchor moveWithCells="1">
                  <from>
                    <xdr:col>1</xdr:col>
                    <xdr:colOff>12700</xdr:colOff>
                    <xdr:row>191</xdr:row>
                    <xdr:rowOff>19050</xdr:rowOff>
                  </from>
                  <to>
                    <xdr:col>1</xdr:col>
                    <xdr:colOff>222250</xdr:colOff>
                    <xdr:row>191</xdr:row>
                    <xdr:rowOff>247650</xdr:rowOff>
                  </to>
                </anchor>
              </controlPr>
            </control>
          </mc:Choice>
        </mc:AlternateContent>
        <mc:AlternateContent xmlns:mc="http://schemas.openxmlformats.org/markup-compatibility/2006">
          <mc:Choice Requires="x14">
            <control shapeId="35896" r:id="rId60" name="Check Box 56">
              <controlPr defaultSize="0" autoFill="0" autoLine="0" autoPict="0">
                <anchor moveWithCells="1">
                  <from>
                    <xdr:col>1</xdr:col>
                    <xdr:colOff>12700</xdr:colOff>
                    <xdr:row>191</xdr:row>
                    <xdr:rowOff>266700</xdr:rowOff>
                  </from>
                  <to>
                    <xdr:col>1</xdr:col>
                    <xdr:colOff>222250</xdr:colOff>
                    <xdr:row>193</xdr:row>
                    <xdr:rowOff>31750</xdr:rowOff>
                  </to>
                </anchor>
              </controlPr>
            </control>
          </mc:Choice>
        </mc:AlternateContent>
        <mc:AlternateContent xmlns:mc="http://schemas.openxmlformats.org/markup-compatibility/2006">
          <mc:Choice Requires="x14">
            <control shapeId="35897" r:id="rId61" name="Check Box 57">
              <controlPr defaultSize="0" autoFill="0" autoLine="0" autoPict="0">
                <anchor moveWithCells="1">
                  <from>
                    <xdr:col>2</xdr:col>
                    <xdr:colOff>88900</xdr:colOff>
                    <xdr:row>74</xdr:row>
                    <xdr:rowOff>31750</xdr:rowOff>
                  </from>
                  <to>
                    <xdr:col>3</xdr:col>
                    <xdr:colOff>107950</xdr:colOff>
                    <xdr:row>74</xdr:row>
                    <xdr:rowOff>247650</xdr:rowOff>
                  </to>
                </anchor>
              </controlPr>
            </control>
          </mc:Choice>
        </mc:AlternateContent>
        <mc:AlternateContent xmlns:mc="http://schemas.openxmlformats.org/markup-compatibility/2006">
          <mc:Choice Requires="x14">
            <control shapeId="35898" r:id="rId62" name="Check Box 58">
              <controlPr defaultSize="0" autoFill="0" autoLine="0" autoPict="0">
                <anchor moveWithCells="1">
                  <from>
                    <xdr:col>1</xdr:col>
                    <xdr:colOff>222250</xdr:colOff>
                    <xdr:row>134</xdr:row>
                    <xdr:rowOff>146050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3" name="Check Box 59">
              <controlPr defaultSize="0" autoFill="0" autoLine="0" autoPict="0">
                <anchor moveWithCells="1">
                  <from>
                    <xdr:col>1</xdr:col>
                    <xdr:colOff>222250</xdr:colOff>
                    <xdr:row>135</xdr:row>
                    <xdr:rowOff>165100</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4" name="Check Box 60">
              <controlPr defaultSize="0" autoFill="0" autoLine="0" autoPict="0">
                <anchor moveWithCells="1">
                  <from>
                    <xdr:col>1</xdr:col>
                    <xdr:colOff>222250</xdr:colOff>
                    <xdr:row>137</xdr:row>
                    <xdr:rowOff>31750</xdr:rowOff>
                  </from>
                  <to>
                    <xdr:col>2</xdr:col>
                    <xdr:colOff>171450</xdr:colOff>
                    <xdr:row>137</xdr:row>
                    <xdr:rowOff>317500</xdr:rowOff>
                  </to>
                </anchor>
              </controlPr>
            </control>
          </mc:Choice>
        </mc:AlternateContent>
        <mc:AlternateContent xmlns:mc="http://schemas.openxmlformats.org/markup-compatibility/2006">
          <mc:Choice Requires="x14">
            <control shapeId="35901" r:id="rId65" name="Check Box 61">
              <controlPr defaultSize="0" autoFill="0" autoLine="0" autoPict="0">
                <anchor moveWithCells="1">
                  <from>
                    <xdr:col>1</xdr:col>
                    <xdr:colOff>222250</xdr:colOff>
                    <xdr:row>137</xdr:row>
                    <xdr:rowOff>298450</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E06D-82A9-47BA-B6AD-2674BECC47B4}">
  <sheetPr codeName="Sheet13">
    <pageSetUpPr fitToPage="1"/>
  </sheetPr>
  <dimension ref="A1:CJ73"/>
  <sheetViews>
    <sheetView showGridLines="0" view="pageBreakPreview" topLeftCell="F1" zoomScaleNormal="53" zoomScaleSheetLayoutView="100" workbookViewId="0">
      <selection activeCell="AQ14" sqref="AQ14"/>
    </sheetView>
  </sheetViews>
  <sheetFormatPr defaultColWidth="9" defaultRowHeight="13"/>
  <cols>
    <col min="1" max="1" width="1.58203125" style="71" customWidth="1"/>
    <col min="2" max="6" width="2.5" style="71" customWidth="1"/>
    <col min="7" max="9" width="2.08203125" style="71" customWidth="1"/>
    <col min="10" max="10" width="1.83203125" style="71" customWidth="1"/>
    <col min="11" max="12" width="2.08203125" style="71" customWidth="1"/>
    <col min="13" max="13" width="2.33203125" style="71" customWidth="1"/>
    <col min="14" max="15" width="2.08203125" style="71" customWidth="1"/>
    <col min="16" max="16" width="2.75" style="71" customWidth="1"/>
    <col min="17" max="19" width="2.08203125" style="71" customWidth="1"/>
    <col min="20" max="20" width="1.33203125" style="71" customWidth="1"/>
    <col min="21" max="30" width="2.08203125" style="71" customWidth="1"/>
    <col min="31" max="31" width="2.5" style="71" customWidth="1"/>
    <col min="32" max="32" width="2.75" style="71" customWidth="1"/>
    <col min="33" max="38" width="2.08203125" style="71" customWidth="1"/>
    <col min="39" max="39" width="2.75" style="71" customWidth="1"/>
    <col min="40" max="40" width="2.5" style="71" customWidth="1"/>
    <col min="41" max="42" width="2.08203125" style="71" customWidth="1"/>
    <col min="43" max="43" width="1.58203125" style="71" customWidth="1"/>
    <col min="44" max="44" width="2" style="71" customWidth="1"/>
    <col min="45" max="48" width="2.58203125" style="71" customWidth="1"/>
    <col min="49" max="62" width="2.83203125" style="71" customWidth="1"/>
    <col min="63" max="72" width="2.25" style="71" customWidth="1"/>
    <col min="73" max="73" width="3.08203125" style="71" customWidth="1"/>
    <col min="74" max="75" width="2.25" style="71" customWidth="1"/>
    <col min="76" max="76" width="3" style="71" customWidth="1"/>
    <col min="77" max="78" width="2.25" style="71" customWidth="1"/>
    <col min="79" max="81" width="2.08203125" style="71" customWidth="1"/>
    <col min="82" max="82" width="2" style="71" customWidth="1"/>
    <col min="83" max="85" width="2.33203125" style="71" customWidth="1"/>
    <col min="86" max="86" width="3.08203125" style="71" customWidth="1"/>
    <col min="87" max="92" width="2.33203125" style="71" customWidth="1"/>
    <col min="93" max="102" width="1.58203125" style="71" customWidth="1"/>
    <col min="103" max="16384" width="9" style="71"/>
  </cols>
  <sheetData>
    <row r="1" spans="1:88" ht="18" customHeight="1">
      <c r="B1" s="72" t="s">
        <v>2120</v>
      </c>
      <c r="M1" s="73"/>
      <c r="N1" s="1074" t="s">
        <v>2332</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3"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49999999999999"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49999999999999"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49999999999999"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49999999999999"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49999999999999"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49999999999999"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49999999999999"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49999999999999"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6"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6"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6"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6"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6"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6"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6"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6" customHeight="1">
      <c r="BP64" s="97"/>
      <c r="BQ64" s="97"/>
      <c r="BR64" s="97"/>
      <c r="BS64" s="97"/>
      <c r="BT64" s="97"/>
      <c r="BU64" s="97"/>
      <c r="BV64" s="97"/>
      <c r="BW64" s="97"/>
      <c r="BX64" s="97"/>
      <c r="BY64" s="97"/>
      <c r="BZ64" s="97"/>
      <c r="CA64" s="97"/>
      <c r="CB64" s="97"/>
      <c r="CC64" s="97"/>
      <c r="CD64" s="97"/>
      <c r="CE64" s="97"/>
      <c r="CF64" s="97"/>
    </row>
    <row r="65" spans="20:71" ht="16" customHeight="1">
      <c r="BS65" s="97"/>
    </row>
    <row r="66" spans="20:71" ht="16" customHeight="1"/>
    <row r="67" spans="20:71" ht="16" customHeight="1">
      <c r="T67" s="71">
        <f>SUM(事業所個票９!BU51)</f>
        <v>0</v>
      </c>
    </row>
    <row r="68" spans="20:71" ht="16" customHeight="1"/>
    <row r="69" spans="20:71" ht="16" customHeight="1"/>
    <row r="70" spans="20:71" ht="16" customHeight="1"/>
    <row r="71" spans="20:71" ht="16" customHeight="1"/>
    <row r="72" spans="20:71" ht="16" customHeight="1"/>
    <row r="73" spans="20:71" ht="16"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17638E6-A0F1-4243-AB44-59B9EBE026B4}">
      <formula1>サービス名</formula1>
    </dataValidation>
    <dataValidation type="list" allowBlank="1" showInputMessage="1" showErrorMessage="1" sqref="M5:O5" xr:uid="{A33AB057-C108-4AC9-BBCC-E58A7D1835F8}">
      <formula1>INDIRECT(J5)</formula1>
    </dataValidation>
    <dataValidation type="list" allowBlank="1" showInputMessage="1" showErrorMessage="1" sqref="M15:M16" xr:uid="{20F35AB8-F1A6-499A-BA01-CFBC31B2FD1C}">
      <formula1>"1,2,3,6,7,8,9,10,11,12"</formula1>
    </dataValidation>
    <dataValidation type="list" allowBlank="1" showInputMessage="1" showErrorMessage="1" sqref="K15:K16 D15:D16" xr:uid="{8AB89443-DB63-4B74-97C4-DD1D9B337E49}">
      <formula1>"6,7"</formula1>
    </dataValidation>
    <dataValidation type="textLength" operator="equal" allowBlank="1" showInputMessage="1" showErrorMessage="1" error="10桁の介護保険事業所番号を入力してください。_x000a_（桁数が異なるとエラーになります）" sqref="B5:F5" xr:uid="{AD86336B-E075-4B71-9439-B04802DD648F}">
      <formula1>10</formula1>
    </dataValidation>
    <dataValidation type="list" allowBlank="1" showInputMessage="1" showErrorMessage="1" sqref="AD41:AH41" xr:uid="{53AD89C1-599A-42B6-A29B-2752DD8C8D01}">
      <formula1>INDIRECT(BF1)</formula1>
    </dataValidation>
    <dataValidation type="list" allowBlank="1" showInputMessage="1" showErrorMessage="1" sqref="AL41:AP41" xr:uid="{45222241-A7EA-4DD6-AFA8-1B272B79FA83}">
      <formula1>INDIRECT(BF1)</formula1>
    </dataValidation>
    <dataValidation type="whole" operator="greaterThanOrEqual" allowBlank="1" showInputMessage="1" showErrorMessage="1" prompt="要件を満たす職員数を記入してください。" sqref="AG37:AH37 AO37:AP37" xr:uid="{09850B21-D46D-4E3E-8AE8-46B5ADB160C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133350</xdr:colOff>
                    <xdr:row>20</xdr:row>
                    <xdr:rowOff>19050</xdr:rowOff>
                  </from>
                  <to>
                    <xdr:col>29</xdr:col>
                    <xdr:colOff>114300</xdr:colOff>
                    <xdr:row>21</xdr:row>
                    <xdr:rowOff>12700</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133350</xdr:colOff>
                    <xdr:row>21</xdr:row>
                    <xdr:rowOff>12700</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120650</xdr:colOff>
                    <xdr:row>23</xdr:row>
                    <xdr:rowOff>6350</xdr:rowOff>
                  </from>
                  <to>
                    <xdr:col>29</xdr:col>
                    <xdr:colOff>101600</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120650</xdr:colOff>
                    <xdr:row>24</xdr:row>
                    <xdr:rowOff>25400</xdr:rowOff>
                  </from>
                  <to>
                    <xdr:col>29</xdr:col>
                    <xdr:colOff>101600</xdr:colOff>
                    <xdr:row>24</xdr:row>
                    <xdr:rowOff>247650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120650</xdr:colOff>
                    <xdr:row>24</xdr:row>
                    <xdr:rowOff>266700</xdr:rowOff>
                  </from>
                  <to>
                    <xdr:col>29</xdr:col>
                    <xdr:colOff>101600</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120650</xdr:colOff>
                    <xdr:row>27</xdr:row>
                    <xdr:rowOff>12700</xdr:rowOff>
                  </from>
                  <to>
                    <xdr:col>29</xdr:col>
                    <xdr:colOff>101600</xdr:colOff>
                    <xdr:row>28</xdr:row>
                    <xdr:rowOff>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120650</xdr:colOff>
                    <xdr:row>28</xdr:row>
                    <xdr:rowOff>31750</xdr:rowOff>
                  </from>
                  <to>
                    <xdr:col>29</xdr:col>
                    <xdr:colOff>101600</xdr:colOff>
                    <xdr:row>28</xdr:row>
                    <xdr:rowOff>241300</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120650</xdr:colOff>
                    <xdr:row>29</xdr:row>
                    <xdr:rowOff>12700</xdr:rowOff>
                  </from>
                  <to>
                    <xdr:col>29</xdr:col>
                    <xdr:colOff>101600</xdr:colOff>
                    <xdr:row>29</xdr:row>
                    <xdr:rowOff>209550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127000</xdr:colOff>
                    <xdr:row>43</xdr:row>
                    <xdr:rowOff>0</xdr:rowOff>
                  </from>
                  <to>
                    <xdr:col>29</xdr:col>
                    <xdr:colOff>95250</xdr:colOff>
                    <xdr:row>44</xdr:row>
                    <xdr:rowOff>31750</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127000</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120650</xdr:colOff>
                    <xdr:row>43</xdr:row>
                    <xdr:rowOff>19050</xdr:rowOff>
                  </from>
                  <to>
                    <xdr:col>37</xdr:col>
                    <xdr:colOff>101600</xdr:colOff>
                    <xdr:row>43</xdr:row>
                    <xdr:rowOff>203200</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120650</xdr:colOff>
                    <xdr:row>44</xdr:row>
                    <xdr:rowOff>12700</xdr:rowOff>
                  </from>
                  <to>
                    <xdr:col>37</xdr:col>
                    <xdr:colOff>101600</xdr:colOff>
                    <xdr:row>44</xdr:row>
                    <xdr:rowOff>177800</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95250</xdr:colOff>
                    <xdr:row>20</xdr:row>
                    <xdr:rowOff>12700</xdr:rowOff>
                  </from>
                  <to>
                    <xdr:col>29</xdr:col>
                    <xdr:colOff>76200</xdr:colOff>
                    <xdr:row>22</xdr:row>
                    <xdr:rowOff>95250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31750</xdr:colOff>
                    <xdr:row>22</xdr:row>
                    <xdr:rowOff>133350</xdr:rowOff>
                  </from>
                  <to>
                    <xdr:col>30</xdr:col>
                    <xdr:colOff>50800</xdr:colOff>
                    <xdr:row>27</xdr:row>
                    <xdr:rowOff>31750</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12700</xdr:colOff>
                    <xdr:row>26</xdr:row>
                    <xdr:rowOff>107950</xdr:rowOff>
                  </from>
                  <to>
                    <xdr:col>30</xdr:col>
                    <xdr:colOff>50800</xdr:colOff>
                    <xdr:row>30</xdr:row>
                    <xdr:rowOff>133350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12700</xdr:colOff>
                    <xdr:row>30</xdr:row>
                    <xdr:rowOff>127000</xdr:rowOff>
                  </from>
                  <to>
                    <xdr:col>30</xdr:col>
                    <xdr:colOff>50800</xdr:colOff>
                    <xdr:row>34</xdr:row>
                    <xdr:rowOff>50800</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120650</xdr:colOff>
                    <xdr:row>31</xdr:row>
                    <xdr:rowOff>6350</xdr:rowOff>
                  </from>
                  <to>
                    <xdr:col>29</xdr:col>
                    <xdr:colOff>101600</xdr:colOff>
                    <xdr:row>32</xdr:row>
                    <xdr:rowOff>25400</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120650</xdr:colOff>
                    <xdr:row>32</xdr:row>
                    <xdr:rowOff>57150</xdr:rowOff>
                  </from>
                  <to>
                    <xdr:col>29</xdr:col>
                    <xdr:colOff>101600</xdr:colOff>
                    <xdr:row>32</xdr:row>
                    <xdr:rowOff>254000</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120650</xdr:colOff>
                    <xdr:row>33</xdr:row>
                    <xdr:rowOff>44450</xdr:rowOff>
                  </from>
                  <to>
                    <xdr:col>29</xdr:col>
                    <xdr:colOff>101600</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133350</xdr:colOff>
                    <xdr:row>34</xdr:row>
                    <xdr:rowOff>38100</xdr:rowOff>
                  </from>
                  <to>
                    <xdr:col>30</xdr:col>
                    <xdr:colOff>165100</xdr:colOff>
                    <xdr:row>38</xdr:row>
                    <xdr:rowOff>95250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88900</xdr:rowOff>
                  </from>
                  <to>
                    <xdr:col>29</xdr:col>
                    <xdr:colOff>146050</xdr:colOff>
                    <xdr:row>46</xdr:row>
                    <xdr:rowOff>19050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31750</xdr:colOff>
                    <xdr:row>26</xdr:row>
                    <xdr:rowOff>133350</xdr:rowOff>
                  </from>
                  <to>
                    <xdr:col>38</xdr:col>
                    <xdr:colOff>69850</xdr:colOff>
                    <xdr:row>31</xdr:row>
                    <xdr:rowOff>31750</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12700</xdr:colOff>
                    <xdr:row>30</xdr:row>
                    <xdr:rowOff>114300</xdr:rowOff>
                  </from>
                  <to>
                    <xdr:col>39</xdr:col>
                    <xdr:colOff>38100</xdr:colOff>
                    <xdr:row>34</xdr:row>
                    <xdr:rowOff>12700</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107950</xdr:colOff>
                    <xdr:row>33</xdr:row>
                    <xdr:rowOff>184150</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19050</xdr:colOff>
                    <xdr:row>38</xdr:row>
                    <xdr:rowOff>107950</xdr:rowOff>
                  </from>
                  <to>
                    <xdr:col>38</xdr:col>
                    <xdr:colOff>152400</xdr:colOff>
                    <xdr:row>41</xdr:row>
                    <xdr:rowOff>203200</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50800</xdr:colOff>
                    <xdr:row>43</xdr:row>
                    <xdr:rowOff>0</xdr:rowOff>
                  </from>
                  <to>
                    <xdr:col>38</xdr:col>
                    <xdr:colOff>50800</xdr:colOff>
                    <xdr:row>46</xdr:row>
                    <xdr:rowOff>127000</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31750</xdr:colOff>
                    <xdr:row>20</xdr:row>
                    <xdr:rowOff>0</xdr:rowOff>
                  </from>
                  <to>
                    <xdr:col>30</xdr:col>
                    <xdr:colOff>38100</xdr:colOff>
                    <xdr:row>23</xdr:row>
                    <xdr:rowOff>88900</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50800</xdr:colOff>
                    <xdr:row>20</xdr:row>
                    <xdr:rowOff>0</xdr:rowOff>
                  </from>
                  <to>
                    <xdr:col>38</xdr:col>
                    <xdr:colOff>57150</xdr:colOff>
                    <xdr:row>23</xdr:row>
                    <xdr:rowOff>88900</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57150</xdr:colOff>
                    <xdr:row>22</xdr:row>
                    <xdr:rowOff>95250</xdr:rowOff>
                  </from>
                  <to>
                    <xdr:col>38</xdr:col>
                    <xdr:colOff>50800</xdr:colOff>
                    <xdr:row>27</xdr:row>
                    <xdr:rowOff>50800</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127000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127000</xdr:colOff>
                    <xdr:row>40</xdr:row>
                    <xdr:rowOff>273050</xdr:rowOff>
                  </from>
                  <to>
                    <xdr:col>37</xdr:col>
                    <xdr:colOff>19050</xdr:colOff>
                    <xdr:row>41</xdr:row>
                    <xdr:rowOff>196850</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127000</xdr:colOff>
                    <xdr:row>20</xdr:row>
                    <xdr:rowOff>0</xdr:rowOff>
                  </from>
                  <to>
                    <xdr:col>37</xdr:col>
                    <xdr:colOff>107950</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127000</xdr:colOff>
                    <xdr:row>21</xdr:row>
                    <xdr:rowOff>0</xdr:rowOff>
                  </from>
                  <to>
                    <xdr:col>37</xdr:col>
                    <xdr:colOff>107950</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120650</xdr:colOff>
                    <xdr:row>27</xdr:row>
                    <xdr:rowOff>6350</xdr:rowOff>
                  </from>
                  <to>
                    <xdr:col>37</xdr:col>
                    <xdr:colOff>101600</xdr:colOff>
                    <xdr:row>27</xdr:row>
                    <xdr:rowOff>215900</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120650</xdr:colOff>
                    <xdr:row>28</xdr:row>
                    <xdr:rowOff>25400</xdr:rowOff>
                  </from>
                  <to>
                    <xdr:col>37</xdr:col>
                    <xdr:colOff>101600</xdr:colOff>
                    <xdr:row>28</xdr:row>
                    <xdr:rowOff>215900</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120650</xdr:colOff>
                    <xdr:row>28</xdr:row>
                    <xdr:rowOff>254000</xdr:rowOff>
                  </from>
                  <to>
                    <xdr:col>37</xdr:col>
                    <xdr:colOff>95250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120650</xdr:colOff>
                    <xdr:row>35</xdr:row>
                    <xdr:rowOff>0</xdr:rowOff>
                  </from>
                  <to>
                    <xdr:col>29</xdr:col>
                    <xdr:colOff>19050</xdr:colOff>
                    <xdr:row>36</xdr:row>
                    <xdr:rowOff>19050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120650</xdr:colOff>
                    <xdr:row>36</xdr:row>
                    <xdr:rowOff>254000</xdr:rowOff>
                  </from>
                  <to>
                    <xdr:col>29</xdr:col>
                    <xdr:colOff>25400</xdr:colOff>
                    <xdr:row>38</xdr:row>
                    <xdr:rowOff>19050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133350</xdr:colOff>
                    <xdr:row>38</xdr:row>
                    <xdr:rowOff>133350</xdr:rowOff>
                  </from>
                  <to>
                    <xdr:col>29</xdr:col>
                    <xdr:colOff>12700</xdr:colOff>
                    <xdr:row>40</xdr:row>
                    <xdr:rowOff>12700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133350</xdr:colOff>
                    <xdr:row>40</xdr:row>
                    <xdr:rowOff>260350</xdr:rowOff>
                  </from>
                  <to>
                    <xdr:col>28</xdr:col>
                    <xdr:colOff>152400</xdr:colOff>
                    <xdr:row>42</xdr:row>
                    <xdr:rowOff>25400</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146050</xdr:colOff>
                    <xdr:row>38</xdr:row>
                    <xdr:rowOff>69850</xdr:rowOff>
                  </from>
                  <to>
                    <xdr:col>30</xdr:col>
                    <xdr:colOff>95250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133350</xdr:colOff>
                    <xdr:row>34</xdr:row>
                    <xdr:rowOff>127000</xdr:rowOff>
                  </from>
                  <to>
                    <xdr:col>37</xdr:col>
                    <xdr:colOff>114300</xdr:colOff>
                    <xdr:row>36</xdr:row>
                    <xdr:rowOff>19050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133350</xdr:colOff>
                    <xdr:row>36</xdr:row>
                    <xdr:rowOff>241300</xdr:rowOff>
                  </from>
                  <to>
                    <xdr:col>37</xdr:col>
                    <xdr:colOff>114300</xdr:colOff>
                    <xdr:row>38</xdr:row>
                    <xdr:rowOff>12700</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120650</xdr:colOff>
                    <xdr:row>23</xdr:row>
                    <xdr:rowOff>19050</xdr:rowOff>
                  </from>
                  <to>
                    <xdr:col>37</xdr:col>
                    <xdr:colOff>101600</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120650</xdr:colOff>
                    <xdr:row>24</xdr:row>
                    <xdr:rowOff>31750</xdr:rowOff>
                  </from>
                  <to>
                    <xdr:col>37</xdr:col>
                    <xdr:colOff>101600</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120650</xdr:colOff>
                    <xdr:row>25</xdr:row>
                    <xdr:rowOff>6350</xdr:rowOff>
                  </from>
                  <to>
                    <xdr:col>37</xdr:col>
                    <xdr:colOff>19050</xdr:colOff>
                    <xdr:row>25</xdr:row>
                    <xdr:rowOff>209550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120650</xdr:colOff>
                    <xdr:row>31</xdr:row>
                    <xdr:rowOff>6350</xdr:rowOff>
                  </from>
                  <to>
                    <xdr:col>37</xdr:col>
                    <xdr:colOff>101600</xdr:colOff>
                    <xdr:row>32</xdr:row>
                    <xdr:rowOff>19050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120650</xdr:colOff>
                    <xdr:row>32</xdr:row>
                    <xdr:rowOff>57150</xdr:rowOff>
                  </from>
                  <to>
                    <xdr:col>37</xdr:col>
                    <xdr:colOff>101600</xdr:colOff>
                    <xdr:row>32</xdr:row>
                    <xdr:rowOff>234950</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120650</xdr:colOff>
                    <xdr:row>33</xdr:row>
                    <xdr:rowOff>6350</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A0954F1-14F6-459E-AE1B-3FCFF7B31ECE}">
          <x14:formula1>
            <xm:f>【参考】数式用3!$A$3:$A$49</xm:f>
          </x14:formula1>
          <xm:sqref>J5:L5</xm:sqref>
        </x14:dataValidation>
        <x14:dataValidation type="list" allowBlank="1" showInputMessage="1" showErrorMessage="1" xr:uid="{C3072A16-F489-4DCF-964A-FD6BD0543D62}">
          <x14:formula1>
            <xm:f>【参考】数式用!$I$4:$J$4</xm:f>
          </x14:formula1>
          <xm:sqref>L9</xm:sqref>
        </x14:dataValidation>
        <x14:dataValidation type="list" allowBlank="1" showInputMessage="1" showErrorMessage="1" xr:uid="{CE53A4DE-3E00-48E9-9B42-3F9F62923534}">
          <x14:formula1>
            <xm:f>【参考】数式用!$F$4:$H$4</xm:f>
          </x14:formula1>
          <xm:sqref>G9</xm:sqref>
        </x14:dataValidation>
        <x14:dataValidation type="list" allowBlank="1" showInputMessage="1" showErrorMessage="1" xr:uid="{D1767737-AB6E-4FF1-93A4-E9CA78E5FC2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8E1C7-267B-4336-A404-85C6455E0A93}">
  <sheetPr codeName="Sheet14">
    <pageSetUpPr fitToPage="1"/>
  </sheetPr>
  <dimension ref="A1:CJ73"/>
  <sheetViews>
    <sheetView showGridLines="0" view="pageBreakPreview" topLeftCell="F1" zoomScaleNormal="53" zoomScaleSheetLayoutView="100" workbookViewId="0">
      <selection activeCell="AM5" sqref="AM5:AP5"/>
    </sheetView>
  </sheetViews>
  <sheetFormatPr defaultColWidth="9" defaultRowHeight="13"/>
  <cols>
    <col min="1" max="1" width="1.58203125" style="71" customWidth="1"/>
    <col min="2" max="6" width="2.5" style="71" customWidth="1"/>
    <col min="7" max="9" width="2.08203125" style="71" customWidth="1"/>
    <col min="10" max="10" width="1.83203125" style="71" customWidth="1"/>
    <col min="11" max="12" width="2.08203125" style="71" customWidth="1"/>
    <col min="13" max="13" width="2.33203125" style="71" customWidth="1"/>
    <col min="14" max="15" width="2.08203125" style="71" customWidth="1"/>
    <col min="16" max="16" width="2.75" style="71" customWidth="1"/>
    <col min="17" max="19" width="2.08203125" style="71" customWidth="1"/>
    <col min="20" max="20" width="1.33203125" style="71" customWidth="1"/>
    <col min="21" max="30" width="2.08203125" style="71" customWidth="1"/>
    <col min="31" max="31" width="2.5" style="71" customWidth="1"/>
    <col min="32" max="32" width="2.75" style="71" customWidth="1"/>
    <col min="33" max="38" width="2.08203125" style="71" customWidth="1"/>
    <col min="39" max="39" width="2.75" style="71" customWidth="1"/>
    <col min="40" max="40" width="2.5" style="71" customWidth="1"/>
    <col min="41" max="42" width="2.08203125" style="71" customWidth="1"/>
    <col min="43" max="43" width="1.58203125" style="71" customWidth="1"/>
    <col min="44" max="44" width="2" style="71" customWidth="1"/>
    <col min="45" max="48" width="2.58203125" style="71" customWidth="1"/>
    <col min="49" max="62" width="2.83203125" style="71" customWidth="1"/>
    <col min="63" max="72" width="2.25" style="71" customWidth="1"/>
    <col min="73" max="73" width="3.08203125" style="71" customWidth="1"/>
    <col min="74" max="75" width="2.25" style="71" customWidth="1"/>
    <col min="76" max="76" width="3" style="71" customWidth="1"/>
    <col min="77" max="78" width="2.25" style="71" customWidth="1"/>
    <col min="79" max="81" width="2.08203125" style="71" customWidth="1"/>
    <col min="82" max="82" width="2" style="71" customWidth="1"/>
    <col min="83" max="85" width="2.33203125" style="71" customWidth="1"/>
    <col min="86" max="86" width="3.08203125" style="71" customWidth="1"/>
    <col min="87" max="92" width="2.33203125" style="71" customWidth="1"/>
    <col min="93" max="102" width="1.58203125" style="71" customWidth="1"/>
    <col min="103" max="16384" width="9" style="71"/>
  </cols>
  <sheetData>
    <row r="1" spans="1:88" ht="18" customHeight="1">
      <c r="B1" s="72" t="s">
        <v>2120</v>
      </c>
      <c r="M1" s="73"/>
      <c r="N1" s="1074" t="s">
        <v>2333</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3"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49999999999999"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49999999999999"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49999999999999"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49999999999999"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49999999999999"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49999999999999"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49999999999999"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49999999999999"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6"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6"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6"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6"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6"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6"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6"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6" customHeight="1">
      <c r="BP64" s="97"/>
      <c r="BQ64" s="97"/>
      <c r="BR64" s="97"/>
      <c r="BS64" s="97"/>
      <c r="BT64" s="97"/>
      <c r="BU64" s="97"/>
      <c r="BV64" s="97"/>
      <c r="BW64" s="97"/>
      <c r="BX64" s="97"/>
      <c r="BY64" s="97"/>
      <c r="BZ64" s="97"/>
      <c r="CA64" s="97"/>
      <c r="CB64" s="97"/>
      <c r="CC64" s="97"/>
      <c r="CD64" s="97"/>
      <c r="CE64" s="97"/>
      <c r="CF64" s="97"/>
    </row>
    <row r="65" spans="20:71" ht="16" customHeight="1">
      <c r="BS65" s="97"/>
    </row>
    <row r="66" spans="20:71" ht="16" customHeight="1"/>
    <row r="67" spans="20:71" ht="16" customHeight="1">
      <c r="T67" s="71">
        <f>SUM(事業所個票10!BU51)</f>
        <v>0</v>
      </c>
    </row>
    <row r="68" spans="20:71" ht="16" customHeight="1"/>
    <row r="69" spans="20:71" ht="16" customHeight="1"/>
    <row r="70" spans="20:71" ht="16" customHeight="1"/>
    <row r="71" spans="20:71" ht="16" customHeight="1"/>
    <row r="72" spans="20:71" ht="16" customHeight="1"/>
    <row r="73" spans="20:71" ht="16"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42C6F2CC-3575-4DAA-B6E9-B7985514776C}">
      <formula1>0</formula1>
    </dataValidation>
    <dataValidation type="list" allowBlank="1" showInputMessage="1" showErrorMessage="1" sqref="AL41:AP41" xr:uid="{FACA2B58-490D-4AA9-B0FB-0F070C5AC533}">
      <formula1>INDIRECT(BF1)</formula1>
    </dataValidation>
    <dataValidation type="list" allowBlank="1" showInputMessage="1" showErrorMessage="1" sqref="AD41:AH41" xr:uid="{66AF5716-EB59-4A00-B291-153497D5CB9A}">
      <formula1>INDIRECT(BF1)</formula1>
    </dataValidation>
    <dataValidation type="textLength" operator="equal" allowBlank="1" showInputMessage="1" showErrorMessage="1" error="10桁の介護保険事業所番号を入力してください。_x000a_（桁数が異なるとエラーになります）" sqref="B5:F5" xr:uid="{26360ED3-EDF2-470E-8238-0483F21EAF75}">
      <formula1>10</formula1>
    </dataValidation>
    <dataValidation type="list" allowBlank="1" showInputMessage="1" showErrorMessage="1" sqref="K15:K16 D15:D16" xr:uid="{22238963-3A63-4B30-8BDF-AA37ACD67BC0}">
      <formula1>"6,7"</formula1>
    </dataValidation>
    <dataValidation type="list" allowBlank="1" showInputMessage="1" showErrorMessage="1" sqref="M15:M16" xr:uid="{DDAD50BF-0E3D-45C3-89C7-F285CCCD5DD9}">
      <formula1>"1,2,3,6,7,8,9,10,11,12"</formula1>
    </dataValidation>
    <dataValidation type="list" allowBlank="1" showInputMessage="1" showErrorMessage="1" sqref="M5:O5" xr:uid="{F7C9D8A9-3831-4F52-B55C-CB2A5AE904CC}">
      <formula1>INDIRECT(J5)</formula1>
    </dataValidation>
    <dataValidation type="list" allowBlank="1" showInputMessage="1" showErrorMessage="1" sqref="Y5:AD5" xr:uid="{A6154D3C-3D53-4386-AA84-8E8F12D697B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133350</xdr:colOff>
                    <xdr:row>20</xdr:row>
                    <xdr:rowOff>19050</xdr:rowOff>
                  </from>
                  <to>
                    <xdr:col>29</xdr:col>
                    <xdr:colOff>114300</xdr:colOff>
                    <xdr:row>21</xdr:row>
                    <xdr:rowOff>12700</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133350</xdr:colOff>
                    <xdr:row>21</xdr:row>
                    <xdr:rowOff>12700</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120650</xdr:colOff>
                    <xdr:row>23</xdr:row>
                    <xdr:rowOff>6350</xdr:rowOff>
                  </from>
                  <to>
                    <xdr:col>29</xdr:col>
                    <xdr:colOff>101600</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120650</xdr:colOff>
                    <xdr:row>24</xdr:row>
                    <xdr:rowOff>25400</xdr:rowOff>
                  </from>
                  <to>
                    <xdr:col>29</xdr:col>
                    <xdr:colOff>101600</xdr:colOff>
                    <xdr:row>24</xdr:row>
                    <xdr:rowOff>247650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120650</xdr:colOff>
                    <xdr:row>24</xdr:row>
                    <xdr:rowOff>266700</xdr:rowOff>
                  </from>
                  <to>
                    <xdr:col>29</xdr:col>
                    <xdr:colOff>101600</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120650</xdr:colOff>
                    <xdr:row>27</xdr:row>
                    <xdr:rowOff>12700</xdr:rowOff>
                  </from>
                  <to>
                    <xdr:col>29</xdr:col>
                    <xdr:colOff>101600</xdr:colOff>
                    <xdr:row>28</xdr:row>
                    <xdr:rowOff>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120650</xdr:colOff>
                    <xdr:row>28</xdr:row>
                    <xdr:rowOff>31750</xdr:rowOff>
                  </from>
                  <to>
                    <xdr:col>29</xdr:col>
                    <xdr:colOff>101600</xdr:colOff>
                    <xdr:row>28</xdr:row>
                    <xdr:rowOff>241300</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120650</xdr:colOff>
                    <xdr:row>29</xdr:row>
                    <xdr:rowOff>12700</xdr:rowOff>
                  </from>
                  <to>
                    <xdr:col>29</xdr:col>
                    <xdr:colOff>101600</xdr:colOff>
                    <xdr:row>29</xdr:row>
                    <xdr:rowOff>209550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127000</xdr:colOff>
                    <xdr:row>43</xdr:row>
                    <xdr:rowOff>0</xdr:rowOff>
                  </from>
                  <to>
                    <xdr:col>29</xdr:col>
                    <xdr:colOff>95250</xdr:colOff>
                    <xdr:row>44</xdr:row>
                    <xdr:rowOff>31750</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127000</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120650</xdr:colOff>
                    <xdr:row>43</xdr:row>
                    <xdr:rowOff>19050</xdr:rowOff>
                  </from>
                  <to>
                    <xdr:col>37</xdr:col>
                    <xdr:colOff>101600</xdr:colOff>
                    <xdr:row>43</xdr:row>
                    <xdr:rowOff>203200</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120650</xdr:colOff>
                    <xdr:row>44</xdr:row>
                    <xdr:rowOff>12700</xdr:rowOff>
                  </from>
                  <to>
                    <xdr:col>37</xdr:col>
                    <xdr:colOff>101600</xdr:colOff>
                    <xdr:row>44</xdr:row>
                    <xdr:rowOff>177800</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95250</xdr:colOff>
                    <xdr:row>20</xdr:row>
                    <xdr:rowOff>12700</xdr:rowOff>
                  </from>
                  <to>
                    <xdr:col>29</xdr:col>
                    <xdr:colOff>76200</xdr:colOff>
                    <xdr:row>22</xdr:row>
                    <xdr:rowOff>95250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31750</xdr:colOff>
                    <xdr:row>22</xdr:row>
                    <xdr:rowOff>133350</xdr:rowOff>
                  </from>
                  <to>
                    <xdr:col>30</xdr:col>
                    <xdr:colOff>50800</xdr:colOff>
                    <xdr:row>27</xdr:row>
                    <xdr:rowOff>31750</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12700</xdr:colOff>
                    <xdr:row>26</xdr:row>
                    <xdr:rowOff>107950</xdr:rowOff>
                  </from>
                  <to>
                    <xdr:col>30</xdr:col>
                    <xdr:colOff>50800</xdr:colOff>
                    <xdr:row>30</xdr:row>
                    <xdr:rowOff>133350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12700</xdr:colOff>
                    <xdr:row>30</xdr:row>
                    <xdr:rowOff>127000</xdr:rowOff>
                  </from>
                  <to>
                    <xdr:col>30</xdr:col>
                    <xdr:colOff>50800</xdr:colOff>
                    <xdr:row>34</xdr:row>
                    <xdr:rowOff>50800</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120650</xdr:colOff>
                    <xdr:row>31</xdr:row>
                    <xdr:rowOff>6350</xdr:rowOff>
                  </from>
                  <to>
                    <xdr:col>29</xdr:col>
                    <xdr:colOff>101600</xdr:colOff>
                    <xdr:row>32</xdr:row>
                    <xdr:rowOff>25400</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120650</xdr:colOff>
                    <xdr:row>32</xdr:row>
                    <xdr:rowOff>57150</xdr:rowOff>
                  </from>
                  <to>
                    <xdr:col>29</xdr:col>
                    <xdr:colOff>101600</xdr:colOff>
                    <xdr:row>32</xdr:row>
                    <xdr:rowOff>254000</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120650</xdr:colOff>
                    <xdr:row>33</xdr:row>
                    <xdr:rowOff>44450</xdr:rowOff>
                  </from>
                  <to>
                    <xdr:col>29</xdr:col>
                    <xdr:colOff>101600</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133350</xdr:colOff>
                    <xdr:row>34</xdr:row>
                    <xdr:rowOff>38100</xdr:rowOff>
                  </from>
                  <to>
                    <xdr:col>30</xdr:col>
                    <xdr:colOff>165100</xdr:colOff>
                    <xdr:row>38</xdr:row>
                    <xdr:rowOff>95250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88900</xdr:rowOff>
                  </from>
                  <to>
                    <xdr:col>29</xdr:col>
                    <xdr:colOff>146050</xdr:colOff>
                    <xdr:row>46</xdr:row>
                    <xdr:rowOff>19050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31750</xdr:colOff>
                    <xdr:row>26</xdr:row>
                    <xdr:rowOff>133350</xdr:rowOff>
                  </from>
                  <to>
                    <xdr:col>38</xdr:col>
                    <xdr:colOff>69850</xdr:colOff>
                    <xdr:row>31</xdr:row>
                    <xdr:rowOff>31750</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12700</xdr:colOff>
                    <xdr:row>30</xdr:row>
                    <xdr:rowOff>114300</xdr:rowOff>
                  </from>
                  <to>
                    <xdr:col>39</xdr:col>
                    <xdr:colOff>38100</xdr:colOff>
                    <xdr:row>34</xdr:row>
                    <xdr:rowOff>12700</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107950</xdr:colOff>
                    <xdr:row>33</xdr:row>
                    <xdr:rowOff>184150</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19050</xdr:colOff>
                    <xdr:row>38</xdr:row>
                    <xdr:rowOff>107950</xdr:rowOff>
                  </from>
                  <to>
                    <xdr:col>38</xdr:col>
                    <xdr:colOff>152400</xdr:colOff>
                    <xdr:row>41</xdr:row>
                    <xdr:rowOff>203200</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50800</xdr:colOff>
                    <xdr:row>43</xdr:row>
                    <xdr:rowOff>0</xdr:rowOff>
                  </from>
                  <to>
                    <xdr:col>38</xdr:col>
                    <xdr:colOff>50800</xdr:colOff>
                    <xdr:row>46</xdr:row>
                    <xdr:rowOff>127000</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31750</xdr:colOff>
                    <xdr:row>20</xdr:row>
                    <xdr:rowOff>0</xdr:rowOff>
                  </from>
                  <to>
                    <xdr:col>30</xdr:col>
                    <xdr:colOff>38100</xdr:colOff>
                    <xdr:row>23</xdr:row>
                    <xdr:rowOff>88900</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50800</xdr:colOff>
                    <xdr:row>20</xdr:row>
                    <xdr:rowOff>0</xdr:rowOff>
                  </from>
                  <to>
                    <xdr:col>38</xdr:col>
                    <xdr:colOff>57150</xdr:colOff>
                    <xdr:row>23</xdr:row>
                    <xdr:rowOff>88900</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57150</xdr:colOff>
                    <xdr:row>22</xdr:row>
                    <xdr:rowOff>95250</xdr:rowOff>
                  </from>
                  <to>
                    <xdr:col>38</xdr:col>
                    <xdr:colOff>50800</xdr:colOff>
                    <xdr:row>27</xdr:row>
                    <xdr:rowOff>50800</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127000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127000</xdr:colOff>
                    <xdr:row>40</xdr:row>
                    <xdr:rowOff>273050</xdr:rowOff>
                  </from>
                  <to>
                    <xdr:col>37</xdr:col>
                    <xdr:colOff>19050</xdr:colOff>
                    <xdr:row>41</xdr:row>
                    <xdr:rowOff>196850</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127000</xdr:colOff>
                    <xdr:row>20</xdr:row>
                    <xdr:rowOff>0</xdr:rowOff>
                  </from>
                  <to>
                    <xdr:col>37</xdr:col>
                    <xdr:colOff>107950</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127000</xdr:colOff>
                    <xdr:row>21</xdr:row>
                    <xdr:rowOff>0</xdr:rowOff>
                  </from>
                  <to>
                    <xdr:col>37</xdr:col>
                    <xdr:colOff>107950</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120650</xdr:colOff>
                    <xdr:row>27</xdr:row>
                    <xdr:rowOff>6350</xdr:rowOff>
                  </from>
                  <to>
                    <xdr:col>37</xdr:col>
                    <xdr:colOff>101600</xdr:colOff>
                    <xdr:row>27</xdr:row>
                    <xdr:rowOff>215900</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120650</xdr:colOff>
                    <xdr:row>28</xdr:row>
                    <xdr:rowOff>25400</xdr:rowOff>
                  </from>
                  <to>
                    <xdr:col>37</xdr:col>
                    <xdr:colOff>101600</xdr:colOff>
                    <xdr:row>28</xdr:row>
                    <xdr:rowOff>215900</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120650</xdr:colOff>
                    <xdr:row>28</xdr:row>
                    <xdr:rowOff>254000</xdr:rowOff>
                  </from>
                  <to>
                    <xdr:col>37</xdr:col>
                    <xdr:colOff>95250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120650</xdr:colOff>
                    <xdr:row>35</xdr:row>
                    <xdr:rowOff>0</xdr:rowOff>
                  </from>
                  <to>
                    <xdr:col>29</xdr:col>
                    <xdr:colOff>19050</xdr:colOff>
                    <xdr:row>36</xdr:row>
                    <xdr:rowOff>19050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120650</xdr:colOff>
                    <xdr:row>36</xdr:row>
                    <xdr:rowOff>254000</xdr:rowOff>
                  </from>
                  <to>
                    <xdr:col>29</xdr:col>
                    <xdr:colOff>25400</xdr:colOff>
                    <xdr:row>38</xdr:row>
                    <xdr:rowOff>19050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133350</xdr:colOff>
                    <xdr:row>38</xdr:row>
                    <xdr:rowOff>133350</xdr:rowOff>
                  </from>
                  <to>
                    <xdr:col>29</xdr:col>
                    <xdr:colOff>12700</xdr:colOff>
                    <xdr:row>40</xdr:row>
                    <xdr:rowOff>12700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133350</xdr:colOff>
                    <xdr:row>40</xdr:row>
                    <xdr:rowOff>260350</xdr:rowOff>
                  </from>
                  <to>
                    <xdr:col>28</xdr:col>
                    <xdr:colOff>152400</xdr:colOff>
                    <xdr:row>42</xdr:row>
                    <xdr:rowOff>25400</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146050</xdr:colOff>
                    <xdr:row>38</xdr:row>
                    <xdr:rowOff>69850</xdr:rowOff>
                  </from>
                  <to>
                    <xdr:col>30</xdr:col>
                    <xdr:colOff>95250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133350</xdr:colOff>
                    <xdr:row>34</xdr:row>
                    <xdr:rowOff>127000</xdr:rowOff>
                  </from>
                  <to>
                    <xdr:col>37</xdr:col>
                    <xdr:colOff>114300</xdr:colOff>
                    <xdr:row>36</xdr:row>
                    <xdr:rowOff>19050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133350</xdr:colOff>
                    <xdr:row>36</xdr:row>
                    <xdr:rowOff>241300</xdr:rowOff>
                  </from>
                  <to>
                    <xdr:col>37</xdr:col>
                    <xdr:colOff>114300</xdr:colOff>
                    <xdr:row>38</xdr:row>
                    <xdr:rowOff>12700</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120650</xdr:colOff>
                    <xdr:row>23</xdr:row>
                    <xdr:rowOff>19050</xdr:rowOff>
                  </from>
                  <to>
                    <xdr:col>37</xdr:col>
                    <xdr:colOff>101600</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120650</xdr:colOff>
                    <xdr:row>24</xdr:row>
                    <xdr:rowOff>31750</xdr:rowOff>
                  </from>
                  <to>
                    <xdr:col>37</xdr:col>
                    <xdr:colOff>101600</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120650</xdr:colOff>
                    <xdr:row>25</xdr:row>
                    <xdr:rowOff>6350</xdr:rowOff>
                  </from>
                  <to>
                    <xdr:col>37</xdr:col>
                    <xdr:colOff>19050</xdr:colOff>
                    <xdr:row>25</xdr:row>
                    <xdr:rowOff>209550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120650</xdr:colOff>
                    <xdr:row>31</xdr:row>
                    <xdr:rowOff>6350</xdr:rowOff>
                  </from>
                  <to>
                    <xdr:col>37</xdr:col>
                    <xdr:colOff>101600</xdr:colOff>
                    <xdr:row>32</xdr:row>
                    <xdr:rowOff>19050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120650</xdr:colOff>
                    <xdr:row>32</xdr:row>
                    <xdr:rowOff>57150</xdr:rowOff>
                  </from>
                  <to>
                    <xdr:col>37</xdr:col>
                    <xdr:colOff>101600</xdr:colOff>
                    <xdr:row>32</xdr:row>
                    <xdr:rowOff>234950</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120650</xdr:colOff>
                    <xdr:row>33</xdr:row>
                    <xdr:rowOff>6350</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D7F3C65-26E2-4AEC-887C-5C19DE9FC98C}">
          <x14:formula1>
            <xm:f>【参考】数式用!$B$4:$E$4</xm:f>
          </x14:formula1>
          <xm:sqref>B9:F9</xm:sqref>
        </x14:dataValidation>
        <x14:dataValidation type="list" allowBlank="1" showInputMessage="1" showErrorMessage="1" xr:uid="{A76D8559-1001-4A33-82FD-2AE081295233}">
          <x14:formula1>
            <xm:f>【参考】数式用!$F$4:$H$4</xm:f>
          </x14:formula1>
          <xm:sqref>G9</xm:sqref>
        </x14:dataValidation>
        <x14:dataValidation type="list" allowBlank="1" showInputMessage="1" showErrorMessage="1" xr:uid="{79F0AB75-0214-452E-8ECE-D4EAF6A0A1E0}">
          <x14:formula1>
            <xm:f>【参考】数式用!$I$4:$J$4</xm:f>
          </x14:formula1>
          <xm:sqref>L9</xm:sqref>
        </x14:dataValidation>
        <x14:dataValidation type="list" allowBlank="1" showInputMessage="1" showErrorMessage="1" xr:uid="{FD46CA55-AC52-4C5B-A20F-720419EA38DD}">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
  <cols>
    <col min="1" max="1" width="42.75" style="448" customWidth="1"/>
    <col min="2" max="28" width="6.75" style="448" customWidth="1"/>
    <col min="29" max="29" width="12" style="448" customWidth="1"/>
    <col min="30" max="30" width="8" style="448" customWidth="1"/>
    <col min="31" max="31" width="46.33203125" style="448" customWidth="1"/>
    <col min="32" max="32" width="26.83203125" style="448" customWidth="1"/>
    <col min="33" max="33" width="9.08203125" style="448" customWidth="1"/>
    <col min="34" max="34" width="38.33203125" style="448" customWidth="1"/>
    <col min="35" max="35" width="38.58203125" style="448" customWidth="1"/>
    <col min="36" max="36" width="9" style="448"/>
    <col min="37" max="37" width="16.75" style="448" customWidth="1"/>
    <col min="38" max="42" width="9" style="448"/>
    <col min="43" max="43" width="48.5" style="448" customWidth="1"/>
    <col min="44" max="44" width="104.33203125" style="448" customWidth="1"/>
    <col min="45" max="16384" width="9" style="448"/>
  </cols>
  <sheetData>
    <row r="1" spans="1:44" ht="13.5" thickBot="1">
      <c r="A1" s="447" t="s">
        <v>218</v>
      </c>
      <c r="B1" s="447"/>
      <c r="C1" s="447"/>
      <c r="D1" s="447"/>
      <c r="E1" s="447"/>
      <c r="AD1" s="449"/>
      <c r="AE1" s="447" t="s">
        <v>2109</v>
      </c>
      <c r="AH1" s="448" t="s">
        <v>219</v>
      </c>
      <c r="AK1" s="448" t="s">
        <v>220</v>
      </c>
      <c r="AM1" s="450" t="s">
        <v>221</v>
      </c>
      <c r="AO1" s="447" t="s">
        <v>222</v>
      </c>
    </row>
    <row r="2" spans="1:44" ht="36.75" customHeight="1" thickBot="1">
      <c r="A2" s="1218" t="s">
        <v>224</v>
      </c>
      <c r="B2" s="1220" t="s">
        <v>2239</v>
      </c>
      <c r="C2" s="1221"/>
      <c r="D2" s="1221"/>
      <c r="E2" s="1222"/>
      <c r="F2" s="1223" t="s">
        <v>2240</v>
      </c>
      <c r="G2" s="1224"/>
      <c r="H2" s="1224"/>
      <c r="I2" s="1218" t="s">
        <v>2241</v>
      </c>
      <c r="J2" s="1225"/>
      <c r="K2" s="1228" t="s">
        <v>2242</v>
      </c>
      <c r="L2" s="1229"/>
      <c r="M2" s="1229"/>
      <c r="N2" s="1229"/>
      <c r="O2" s="1229"/>
      <c r="P2" s="1229"/>
      <c r="Q2" s="1229"/>
      <c r="R2" s="1229"/>
      <c r="S2" s="1229"/>
      <c r="T2" s="1229"/>
      <c r="U2" s="1229"/>
      <c r="V2" s="1229"/>
      <c r="W2" s="1229"/>
      <c r="X2" s="1229"/>
      <c r="Y2" s="1229"/>
      <c r="Z2" s="1229"/>
      <c r="AA2" s="1229"/>
      <c r="AB2" s="1230"/>
      <c r="AC2" s="1248" t="s">
        <v>2243</v>
      </c>
      <c r="AD2" s="449"/>
      <c r="AE2" s="1244" t="s">
        <v>224</v>
      </c>
      <c r="AF2" s="1246" t="s">
        <v>2277</v>
      </c>
      <c r="AH2" s="444" t="s">
        <v>2244</v>
      </c>
      <c r="AI2" s="445" t="s">
        <v>2244</v>
      </c>
      <c r="AK2" s="451" t="s">
        <v>181</v>
      </c>
      <c r="AM2" s="451" t="s">
        <v>16</v>
      </c>
      <c r="AO2" s="452" t="s">
        <v>226</v>
      </c>
      <c r="AQ2" s="1238" t="s">
        <v>2008</v>
      </c>
      <c r="AR2" s="1241" t="s">
        <v>225</v>
      </c>
    </row>
    <row r="3" spans="1:44" ht="51.75" customHeight="1" thickBot="1">
      <c r="A3" s="1219"/>
      <c r="B3" s="1231" t="s">
        <v>228</v>
      </c>
      <c r="C3" s="1232"/>
      <c r="D3" s="1232"/>
      <c r="E3" s="1233"/>
      <c r="F3" s="1234" t="s">
        <v>229</v>
      </c>
      <c r="G3" s="1234"/>
      <c r="H3" s="1234"/>
      <c r="I3" s="1226"/>
      <c r="J3" s="1227"/>
      <c r="K3" s="1235" t="s">
        <v>230</v>
      </c>
      <c r="L3" s="1236"/>
      <c r="M3" s="1236"/>
      <c r="N3" s="1236"/>
      <c r="O3" s="1236"/>
      <c r="P3" s="1236"/>
      <c r="Q3" s="1236"/>
      <c r="R3" s="1236"/>
      <c r="S3" s="1236"/>
      <c r="T3" s="1236"/>
      <c r="U3" s="1236"/>
      <c r="V3" s="1236"/>
      <c r="W3" s="1236"/>
      <c r="X3" s="1236"/>
      <c r="Y3" s="1236"/>
      <c r="Z3" s="1236"/>
      <c r="AA3" s="1236"/>
      <c r="AB3" s="1237"/>
      <c r="AC3" s="1249"/>
      <c r="AD3" s="449"/>
      <c r="AE3" s="1245"/>
      <c r="AF3" s="1247"/>
      <c r="AH3" s="443" t="s">
        <v>2245</v>
      </c>
      <c r="AI3" s="446" t="s">
        <v>2245</v>
      </c>
      <c r="AK3" s="453"/>
      <c r="AM3" s="453"/>
      <c r="AO3" s="454" t="s">
        <v>18</v>
      </c>
      <c r="AQ3" s="1239"/>
      <c r="AR3" s="1242"/>
    </row>
    <row r="4" spans="1:44" ht="41.25" customHeight="1" thickBot="1">
      <c r="A4" s="1219"/>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2351</v>
      </c>
      <c r="X4" s="463" t="s">
        <v>2350</v>
      </c>
      <c r="Y4" s="463" t="s">
        <v>2347</v>
      </c>
      <c r="Z4" s="463" t="s">
        <v>2346</v>
      </c>
      <c r="AA4" s="463" t="s">
        <v>2348</v>
      </c>
      <c r="AB4" s="464" t="s">
        <v>2349</v>
      </c>
      <c r="AC4" s="1250"/>
      <c r="AD4" s="449"/>
      <c r="AE4" s="1245"/>
      <c r="AF4" s="1247"/>
      <c r="AH4" s="443" t="s">
        <v>2280</v>
      </c>
      <c r="AI4" s="446" t="s">
        <v>2280</v>
      </c>
      <c r="AO4" s="454" t="s">
        <v>237</v>
      </c>
      <c r="AQ4" s="1240"/>
      <c r="AR4" s="1243"/>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3.5"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3.5"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2353</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2373</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2373</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2373</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2373</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3.5"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2373</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2373</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3.5"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3.5"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2373</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2373</v>
      </c>
    </row>
    <row r="34" spans="1:44" ht="13.5"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2373</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2373</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2373</v>
      </c>
    </row>
    <row r="37" spans="1:44" ht="13.5"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2373</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codeName="Sheet10">
    <pageSetUpPr fitToPage="1"/>
  </sheetPr>
  <dimension ref="B2:S25"/>
  <sheetViews>
    <sheetView zoomScale="96" zoomScaleNormal="96" workbookViewId="0">
      <selection activeCell="F6" sqref="F6:S23"/>
    </sheetView>
  </sheetViews>
  <sheetFormatPr defaultRowHeight="18"/>
  <cols>
    <col min="2" max="2" width="12.5" customWidth="1"/>
    <col min="3" max="4" width="12.5" style="52" customWidth="1"/>
    <col min="5" max="5" width="30.58203125" style="52" customWidth="1"/>
    <col min="6" max="6" width="14" style="52" customWidth="1"/>
    <col min="7" max="7" width="12.5" style="52" customWidth="1"/>
    <col min="8" max="8" width="35.33203125" style="17" customWidth="1"/>
    <col min="9" max="9" width="12.5" style="52" customWidth="1"/>
    <col min="10" max="10" width="33.5" style="23" customWidth="1"/>
    <col min="11" max="11" width="12.5" style="52" customWidth="1"/>
    <col min="12" max="12" width="35.5" style="25" customWidth="1"/>
    <col min="13" max="13" width="35" customWidth="1"/>
    <col min="14" max="19" width="30.082031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52" t="s">
        <v>2239</v>
      </c>
      <c r="C3" s="1251" t="s">
        <v>2240</v>
      </c>
      <c r="D3" s="1251" t="s">
        <v>2241</v>
      </c>
      <c r="E3" s="1251" t="s">
        <v>227</v>
      </c>
      <c r="F3" s="1253" t="s">
        <v>2067</v>
      </c>
      <c r="G3" s="1251" t="s">
        <v>2103</v>
      </c>
      <c r="H3" s="1251"/>
      <c r="I3" s="1251" t="s">
        <v>2104</v>
      </c>
      <c r="J3" s="1251"/>
      <c r="K3" s="1251" t="s">
        <v>2105</v>
      </c>
      <c r="L3" s="1251"/>
      <c r="M3" s="1256" t="s">
        <v>2037</v>
      </c>
      <c r="N3" s="1256" t="s">
        <v>2038</v>
      </c>
      <c r="O3" s="1256" t="s">
        <v>2039</v>
      </c>
      <c r="P3" s="1256" t="s">
        <v>2040</v>
      </c>
      <c r="Q3" s="1256" t="s">
        <v>2041</v>
      </c>
      <c r="R3" s="1256" t="s">
        <v>2042</v>
      </c>
      <c r="S3" s="1256" t="s">
        <v>2043</v>
      </c>
    </row>
    <row r="4" spans="2:19">
      <c r="B4" s="1252"/>
      <c r="C4" s="1251"/>
      <c r="D4" s="1251"/>
      <c r="E4" s="1251"/>
      <c r="F4" s="1254"/>
      <c r="G4" s="1251"/>
      <c r="H4" s="1251"/>
      <c r="I4" s="1251"/>
      <c r="J4" s="1251"/>
      <c r="K4" s="1251"/>
      <c r="L4" s="1251"/>
      <c r="M4" s="1256"/>
      <c r="N4" s="1256"/>
      <c r="O4" s="1256"/>
      <c r="P4" s="1256"/>
      <c r="Q4" s="1256"/>
      <c r="R4" s="1256"/>
      <c r="S4" s="1256"/>
    </row>
    <row r="5" spans="2:19">
      <c r="B5" s="1252"/>
      <c r="C5" s="1251"/>
      <c r="D5" s="1251"/>
      <c r="E5" s="1251"/>
      <c r="F5" s="1255"/>
      <c r="G5" s="1251"/>
      <c r="H5" s="1251"/>
      <c r="I5" s="1251"/>
      <c r="J5" s="1251"/>
      <c r="K5" s="1251"/>
      <c r="L5" s="1251"/>
      <c r="M5" s="1256"/>
      <c r="N5" s="1256"/>
      <c r="O5" s="1256"/>
      <c r="P5" s="1256"/>
      <c r="Q5" s="1256"/>
      <c r="R5" s="1256"/>
      <c r="S5" s="1256"/>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1">
      <c r="B25" s="20"/>
      <c r="C25" s="20"/>
      <c r="D25" s="20"/>
      <c r="E25" s="20"/>
      <c r="F25" s="20"/>
      <c r="G25" s="20"/>
      <c r="H25" s="19"/>
      <c r="L25" s="25">
        <v>1</v>
      </c>
      <c r="M25" s="20"/>
      <c r="N25" s="20"/>
      <c r="O25" s="20"/>
      <c r="P25" s="20"/>
      <c r="Q25" s="30" t="s">
        <v>2044</v>
      </c>
      <c r="R25" s="30" t="s">
        <v>2045</v>
      </c>
      <c r="S25" s="30" t="s">
        <v>2044</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sheetPr codeName="Sheet11"/>
  <dimension ref="A1:H1749"/>
  <sheetViews>
    <sheetView workbookViewId="0">
      <selection activeCell="AC50" sqref="AC50:AH50"/>
    </sheetView>
  </sheetViews>
  <sheetFormatPr defaultColWidth="9" defaultRowHeight="13"/>
  <cols>
    <col min="1" max="1" width="15.25" style="1" bestFit="1" customWidth="1"/>
    <col min="2" max="2" width="9" style="1"/>
    <col min="3" max="3" width="16.75" style="1" bestFit="1" customWidth="1"/>
    <col min="4" max="4" width="16" style="1" bestFit="1" customWidth="1"/>
    <col min="5" max="16384" width="9" style="1"/>
  </cols>
  <sheetData>
    <row r="1" spans="1:8" ht="17" thickBot="1">
      <c r="A1" s="4" t="s">
        <v>242</v>
      </c>
      <c r="C1" s="1" t="s">
        <v>243</v>
      </c>
    </row>
    <row r="2" spans="1:8" ht="17" thickBot="1">
      <c r="A2" s="6" t="s">
        <v>244</v>
      </c>
      <c r="C2" s="7" t="s">
        <v>245</v>
      </c>
      <c r="D2" s="8" t="s">
        <v>246</v>
      </c>
    </row>
    <row r="3" spans="1:8" ht="16.5">
      <c r="A3" s="9" t="s">
        <v>247</v>
      </c>
      <c r="C3" s="10" t="s">
        <v>247</v>
      </c>
      <c r="D3" s="11" t="s">
        <v>248</v>
      </c>
      <c r="G3" s="53"/>
      <c r="H3" s="53"/>
    </row>
    <row r="4" spans="1:8" ht="16.5">
      <c r="A4" s="5" t="s">
        <v>249</v>
      </c>
      <c r="C4" s="12" t="s">
        <v>247</v>
      </c>
      <c r="D4" s="13" t="s">
        <v>250</v>
      </c>
      <c r="G4" s="53"/>
      <c r="H4" s="53"/>
    </row>
    <row r="5" spans="1:8" ht="16.5">
      <c r="A5" s="5" t="s">
        <v>251</v>
      </c>
      <c r="C5" s="12" t="s">
        <v>247</v>
      </c>
      <c r="D5" s="13" t="s">
        <v>252</v>
      </c>
      <c r="G5" s="53"/>
      <c r="H5" s="53"/>
    </row>
    <row r="6" spans="1:8" ht="16.5">
      <c r="A6" s="5" t="s">
        <v>253</v>
      </c>
      <c r="C6" s="12" t="s">
        <v>247</v>
      </c>
      <c r="D6" s="13" t="s">
        <v>254</v>
      </c>
      <c r="G6" s="53"/>
      <c r="H6" s="53"/>
    </row>
    <row r="7" spans="1:8" ht="16.5">
      <c r="A7" s="5" t="s">
        <v>255</v>
      </c>
      <c r="C7" s="12" t="s">
        <v>247</v>
      </c>
      <c r="D7" s="13" t="s">
        <v>256</v>
      </c>
      <c r="G7" s="53"/>
      <c r="H7" s="53"/>
    </row>
    <row r="8" spans="1:8" ht="16.5">
      <c r="A8" s="5" t="s">
        <v>257</v>
      </c>
      <c r="C8" s="12" t="s">
        <v>247</v>
      </c>
      <c r="D8" s="13" t="s">
        <v>258</v>
      </c>
    </row>
    <row r="9" spans="1:8" ht="16.5">
      <c r="A9" s="5" t="s">
        <v>259</v>
      </c>
      <c r="C9" s="12" t="s">
        <v>247</v>
      </c>
      <c r="D9" s="13" t="s">
        <v>260</v>
      </c>
    </row>
    <row r="10" spans="1:8" ht="16.5">
      <c r="A10" s="5" t="s">
        <v>261</v>
      </c>
      <c r="C10" s="12" t="s">
        <v>247</v>
      </c>
      <c r="D10" s="13" t="s">
        <v>262</v>
      </c>
    </row>
    <row r="11" spans="1:8" ht="16.5">
      <c r="A11" s="5" t="s">
        <v>263</v>
      </c>
      <c r="C11" s="12" t="s">
        <v>247</v>
      </c>
      <c r="D11" s="13" t="s">
        <v>264</v>
      </c>
    </row>
    <row r="12" spans="1:8" ht="16.5">
      <c r="A12" s="5" t="s">
        <v>265</v>
      </c>
      <c r="C12" s="12" t="s">
        <v>247</v>
      </c>
      <c r="D12" s="13" t="s">
        <v>266</v>
      </c>
    </row>
    <row r="13" spans="1:8" ht="16.5">
      <c r="A13" s="5" t="s">
        <v>267</v>
      </c>
      <c r="C13" s="12" t="s">
        <v>247</v>
      </c>
      <c r="D13" s="13" t="s">
        <v>268</v>
      </c>
    </row>
    <row r="14" spans="1:8" ht="16.5">
      <c r="A14" s="5" t="s">
        <v>269</v>
      </c>
      <c r="C14" s="12" t="s">
        <v>247</v>
      </c>
      <c r="D14" s="13" t="s">
        <v>270</v>
      </c>
    </row>
    <row r="15" spans="1:8" ht="16.5">
      <c r="A15" s="5" t="s">
        <v>4</v>
      </c>
      <c r="C15" s="12" t="s">
        <v>247</v>
      </c>
      <c r="D15" s="13" t="s">
        <v>271</v>
      </c>
    </row>
    <row r="16" spans="1:8"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7"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3.5" thickBot="1">
      <c r="C1749" s="14" t="s">
        <v>353</v>
      </c>
      <c r="D1749" s="15" t="s">
        <v>2007</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codeName="Sheet2">
    <pageSetUpPr fitToPage="1"/>
  </sheetPr>
  <dimension ref="A1:CJ73"/>
  <sheetViews>
    <sheetView showGridLines="0" view="pageBreakPreview" topLeftCell="F1" zoomScaleNormal="53" zoomScaleSheetLayoutView="100" workbookViewId="0">
      <selection activeCell="AU8" sqref="AU8:AU9"/>
    </sheetView>
  </sheetViews>
  <sheetFormatPr defaultColWidth="9" defaultRowHeight="13"/>
  <cols>
    <col min="1" max="1" width="1.58203125" style="71" customWidth="1"/>
    <col min="2" max="6" width="2.5" style="71" customWidth="1"/>
    <col min="7" max="9" width="2.08203125" style="71" customWidth="1"/>
    <col min="10" max="10" width="1.83203125" style="71" customWidth="1"/>
    <col min="11" max="12" width="2.08203125" style="71" customWidth="1"/>
    <col min="13" max="13" width="2.33203125" style="71" customWidth="1"/>
    <col min="14" max="15" width="2.08203125" style="71" customWidth="1"/>
    <col min="16" max="16" width="2.75" style="71" customWidth="1"/>
    <col min="17" max="19" width="2.08203125" style="71" customWidth="1"/>
    <col min="20" max="20" width="1.33203125" style="71" customWidth="1"/>
    <col min="21" max="30" width="2.08203125" style="71" customWidth="1"/>
    <col min="31" max="31" width="2.5" style="71" customWidth="1"/>
    <col min="32" max="32" width="2.75" style="71" customWidth="1"/>
    <col min="33" max="38" width="2.08203125" style="71" customWidth="1"/>
    <col min="39" max="39" width="2.75" style="71" customWidth="1"/>
    <col min="40" max="40" width="2.5" style="71" customWidth="1"/>
    <col min="41" max="42" width="2.08203125" style="71" customWidth="1"/>
    <col min="43" max="43" width="1.58203125" style="71" customWidth="1"/>
    <col min="44" max="44" width="2" style="71" customWidth="1"/>
    <col min="45" max="48" width="2.58203125" style="71" customWidth="1"/>
    <col min="49" max="62" width="2.83203125" style="71" customWidth="1"/>
    <col min="63" max="72" width="2.25" style="71" customWidth="1"/>
    <col min="73" max="73" width="3.08203125" style="71" customWidth="1"/>
    <col min="74" max="75" width="2.25" style="71" customWidth="1"/>
    <col min="76" max="76" width="3" style="71" customWidth="1"/>
    <col min="77" max="78" width="2.25" style="71" customWidth="1"/>
    <col min="79" max="81" width="2.08203125" style="71" customWidth="1"/>
    <col min="82" max="82" width="2" style="71" customWidth="1"/>
    <col min="83" max="85" width="2.33203125" style="71" customWidth="1"/>
    <col min="86" max="86" width="3.08203125" style="71" customWidth="1"/>
    <col min="87" max="92" width="2.33203125" style="71" customWidth="1"/>
    <col min="93" max="102" width="1.58203125" style="71" customWidth="1"/>
    <col min="103" max="16384" width="9" style="71"/>
  </cols>
  <sheetData>
    <row r="1" spans="1:88" ht="18" customHeight="1">
      <c r="B1" s="72" t="s">
        <v>2120</v>
      </c>
      <c r="M1" s="73"/>
      <c r="N1" s="1074" t="s">
        <v>2119</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東京都</v>
      </c>
      <c r="AJ1" s="1205"/>
      <c r="AK1" s="1205"/>
      <c r="AL1" s="1205"/>
      <c r="AM1" s="1205"/>
      <c r="AN1" s="1205"/>
      <c r="AO1" s="1205"/>
      <c r="AP1" s="1205"/>
      <c r="AS1" s="1035" t="str">
        <f>B9&amp;G9&amp;L9</f>
        <v>処遇加算Ⅰ特定加算Ⅰベア加算なし</v>
      </c>
      <c r="AT1" s="1036"/>
      <c r="AU1" s="1036"/>
      <c r="AV1" s="1036"/>
      <c r="AW1" s="1036"/>
      <c r="AX1" s="1036"/>
      <c r="AY1" s="1036"/>
      <c r="AZ1" s="1036"/>
      <c r="BA1" s="1036"/>
      <c r="BB1" s="1036"/>
      <c r="BC1" s="1036"/>
      <c r="BD1" s="1036"/>
      <c r="BE1" s="1037"/>
      <c r="BF1" s="1034" t="str">
        <f>IFERROR(VLOOKUP(Y5,【参考】数式用!$AH$2:$AI$34,2,FALSE),"")</f>
        <v>施設入所支援</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76"/>
      <c r="AR2" s="76"/>
      <c r="CE2" s="992" t="s">
        <v>2193</v>
      </c>
      <c r="CF2" s="992"/>
      <c r="CG2" s="992"/>
      <c r="CH2" s="992"/>
      <c r="CI2" s="1209">
        <f>IF(AI1&lt;&gt;"",1,"")</f>
        <v>1</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4">
        <v>1334567890</v>
      </c>
      <c r="C5" s="1104"/>
      <c r="D5" s="1104"/>
      <c r="E5" s="1104"/>
      <c r="F5" s="1104"/>
      <c r="G5" s="1105" t="s">
        <v>2344</v>
      </c>
      <c r="H5" s="1105"/>
      <c r="I5" s="1105"/>
      <c r="J5" s="1106" t="s">
        <v>4</v>
      </c>
      <c r="K5" s="1106"/>
      <c r="L5" s="1106"/>
      <c r="M5" s="1107" t="s">
        <v>5</v>
      </c>
      <c r="N5" s="1107"/>
      <c r="O5" s="1107"/>
      <c r="P5" s="1009" t="s">
        <v>2345</v>
      </c>
      <c r="Q5" s="1010"/>
      <c r="R5" s="1010"/>
      <c r="S5" s="1010"/>
      <c r="T5" s="1010"/>
      <c r="U5" s="1010"/>
      <c r="V5" s="1010"/>
      <c r="W5" s="1010"/>
      <c r="X5" s="1011"/>
      <c r="Y5" s="1087" t="s">
        <v>2250</v>
      </c>
      <c r="Z5" s="1087"/>
      <c r="AA5" s="1087"/>
      <c r="AB5" s="1087"/>
      <c r="AC5" s="1087"/>
      <c r="AD5" s="1087"/>
      <c r="AE5" s="997">
        <v>2250000</v>
      </c>
      <c r="AF5" s="998"/>
      <c r="AG5" s="998"/>
      <c r="AH5" s="999"/>
      <c r="AI5" s="997">
        <v>400000</v>
      </c>
      <c r="AJ5" s="998"/>
      <c r="AK5" s="998"/>
      <c r="AL5" s="999"/>
      <c r="AM5" s="1000">
        <f>AE5-AI5</f>
        <v>1850000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f>IF(OR(AH61=1,AP61=1),1,"")</f>
        <v>1</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新加算Ⅰ</v>
      </c>
      <c r="W8" s="1004"/>
      <c r="X8" s="1004"/>
      <c r="Y8" s="1004"/>
      <c r="Z8" s="1005"/>
      <c r="AA8" s="993" t="str">
        <f>IFERROR(VLOOKUP(AS1,【参考】数式用2!E6:L23,4,FALSE),"")</f>
        <v>交付金を取得する場合、４月からベア加算の算定が必要。その場合、６月以降は自然と新加算Ⅰに移行可能。</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6" t="str">
        <f>IF(OR(V8="新加算Ⅰ",V8="新加算Ⅱ",V8="新加算Ⅲ",V8="新加算Ⅴ(１)",V8="新加算Ⅴ(３)",V8="新加算Ⅴ(８)"),"○","")</f>
        <v>○</v>
      </c>
      <c r="AX8" s="1206" t="str">
        <f>IF(OR(V8="新加算Ⅰ",V8="新加算Ⅱ",V8="新加算Ⅴ(１)",V8="新加算Ⅴ(２)",V8="新加算Ⅴ(３)",V8="新加算Ⅴ(４)",V8="新加算Ⅴ(５)",V8="新加算Ⅴ(６)",V8="新加算Ⅴ(７)",V8="新加算Ⅴ(９)",V8="新加算Ⅴ(10)",V8="新加算Ⅴ(12)"),"○","")</f>
        <v>○</v>
      </c>
      <c r="AY8" s="1206" t="str">
        <f>IF(OR(V8="新加算Ⅰ",V8="新加算Ⅴ(１)",V8="新加算Ⅴ(２)",V8="新加算Ⅴ(５)",V8="新加算Ⅴ(７)",V8="新加算Ⅴ(10)"),"○","")</f>
        <v>○</v>
      </c>
      <c r="AZ8" s="1206" t="str">
        <f>IF(OR(V8="新加算Ⅰ",V8="新加算Ⅱ",V8="新加算Ⅴ(１)",V8="新加算Ⅴ(２)",V8="新加算Ⅴ(３)",V8="新加算Ⅴ(４)",V8="新加算Ⅴ(５)",V8="新加算Ⅴ(６)",V8="新加算Ⅴ(７)",V8="新加算Ⅴ(９)",V8="新加算Ⅴ(10)",V8="新加算Ⅴ(12)"),"○","")</f>
        <v>○</v>
      </c>
      <c r="BA8" s="84"/>
      <c r="CE8" s="1213" t="s">
        <v>2188</v>
      </c>
      <c r="CF8" s="1213"/>
      <c r="CG8" s="1213"/>
      <c r="CH8" s="1213"/>
      <c r="CI8" s="990" t="str">
        <f>IF(AND(AP62=1,AL41=""),1,"")</f>
        <v/>
      </c>
      <c r="CJ8" s="991"/>
    </row>
    <row r="9" spans="1:88" ht="26.25" customHeight="1">
      <c r="B9" s="1125" t="s">
        <v>7</v>
      </c>
      <c r="C9" s="1126"/>
      <c r="D9" s="1126"/>
      <c r="E9" s="1126"/>
      <c r="F9" s="1127"/>
      <c r="G9" s="1128" t="s">
        <v>234</v>
      </c>
      <c r="H9" s="1129"/>
      <c r="I9" s="1129"/>
      <c r="J9" s="1129"/>
      <c r="K9" s="1130"/>
      <c r="L9" s="1131" t="s">
        <v>9</v>
      </c>
      <c r="M9" s="1132"/>
      <c r="N9" s="1132"/>
      <c r="O9" s="1132"/>
      <c r="P9" s="1133"/>
      <c r="Q9" s="1108" t="s">
        <v>2052</v>
      </c>
      <c r="R9" s="1109"/>
      <c r="S9" s="1109"/>
      <c r="T9" s="1022"/>
      <c r="U9" s="1023"/>
      <c r="V9" s="1006">
        <f>IFERROR(VLOOKUP(Y5,【参考】数式用!$A$5:$AB$37,MATCH(V8,【参考】数式用!$B$4:$AB$4,0)+1,FALSE),"")</f>
        <v>0.159</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f>IF(OR(AH62=1,AP62=1),1,"")</f>
        <v>1</v>
      </c>
      <c r="CJ9" s="991"/>
    </row>
    <row r="10" spans="1:88" ht="11.25" customHeight="1">
      <c r="B10" s="1134">
        <f>IFERROR(VLOOKUP(Y5,【参考】数式用!$A$5:$J$37,MATCH(B9,【参考】数式用!$B$4:$J$4,0)+1,0),"")</f>
        <v>8.5999999999999993E-2</v>
      </c>
      <c r="C10" s="1135"/>
      <c r="D10" s="1135"/>
      <c r="E10" s="1135"/>
      <c r="F10" s="1136"/>
      <c r="G10" s="1134">
        <f>IFERROR(VLOOKUP(Y5,【参考】数式用!$A$5:$J$37,MATCH(G9,【参考】数式用!$B$4:$J$4,0)+1,0),"")</f>
        <v>2.1000000000000001E-2</v>
      </c>
      <c r="H10" s="1135"/>
      <c r="I10" s="1135"/>
      <c r="J10" s="1135"/>
      <c r="K10" s="1136"/>
      <c r="L10" s="1140">
        <f>IFERROR(VLOOKUP(Y5,【参考】数式用!$A$5:$J$37,MATCH(L9,【参考】数式用!$B$4:$J$4,0)+1,0),"")</f>
        <v>0</v>
      </c>
      <c r="M10" s="1141"/>
      <c r="N10" s="1141"/>
      <c r="O10" s="1141"/>
      <c r="P10" s="1142"/>
      <c r="Q10" s="1146">
        <f>SUM(B10,G10,L10)</f>
        <v>0.107</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1</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新加算Ⅴ(１)</v>
      </c>
      <c r="W11" s="1076"/>
      <c r="X11" s="1076"/>
      <c r="Y11" s="1076"/>
      <c r="Z11" s="1076"/>
      <c r="AA11" s="993" t="str">
        <f>IFERROR(VLOOKUP(AS1,【参考】数式用2!E6:L23,6,FALSE),"")</f>
        <v>４月からベア加算を算定せず、６月から月額賃金改善要件Ⅱも満たさない場合、Ⅴ(1)となる。なお、R7年度以降は月額賃金改善要件Ⅱが必要。</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6" t="str">
        <f>IF(OR(V11="新加算Ⅰ",V11="新加算Ⅱ",V11="新加算Ⅲ",V11="新加算Ⅴ(１)",V11="新加算Ⅴ(３)",V11="新加算Ⅴ(８)"),"○","")</f>
        <v>○</v>
      </c>
      <c r="AX11" s="1206" t="str">
        <f>IF(OR(V11="新加算Ⅰ",V11="新加算Ⅱ",V11="新加算Ⅴ(１)",V11="新加算Ⅴ(２)",V11="新加算Ⅴ(３)",V11="新加算Ⅴ(４)",V11="新加算Ⅴ(５)",V11="新加算Ⅴ(６)",V11="新加算Ⅴ(７)",V11="新加算Ⅴ(９)",V11="新加算Ⅴ(10)",V11="新加算Ⅴ(12)"),"○","")</f>
        <v>○</v>
      </c>
      <c r="AY11" s="1206" t="str">
        <f>IF(OR(V11="新加算Ⅰ",V11="新加算Ⅴ(１)",V11="新加算Ⅴ(２)",V11="新加算Ⅴ(５)",V11="新加算Ⅴ(７)",V11="新加算Ⅴ(10)"),"○","")</f>
        <v>○</v>
      </c>
      <c r="AZ11" s="1206"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03"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3"/>
      <c r="D12" s="1103"/>
      <c r="E12" s="1103"/>
      <c r="F12" s="1103"/>
      <c r="G12" s="1103"/>
      <c r="H12" s="1103"/>
      <c r="I12" s="1103"/>
      <c r="J12" s="1103"/>
      <c r="K12" s="1103"/>
      <c r="L12" s="1103"/>
      <c r="M12" s="1103"/>
      <c r="N12" s="1103"/>
      <c r="O12" s="1103"/>
      <c r="P12" s="1103"/>
      <c r="Q12" s="1103"/>
      <c r="R12" s="1103"/>
      <c r="S12" s="1103"/>
      <c r="T12" s="1033"/>
      <c r="U12" s="1023"/>
      <c r="V12" s="1075">
        <f>IFERROR(VLOOKUP(Y5,【参考】数式用!$A$5:$AB$37,MATCH(V11,【参考】数式用!$B$4:$AB$4,0)+1,FALSE),"")</f>
        <v>0.13100000000000001</v>
      </c>
      <c r="W12" s="1075"/>
      <c r="X12" s="1075"/>
      <c r="Y12" s="1075"/>
      <c r="Z12" s="1075"/>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102"/>
      <c r="V14" s="1076" t="str">
        <f>IFERROR(IF(VLOOKUP(AS1,【参考】数式用2!E6:L23,7,FALSE)="","",VLOOKUP(AS1,【参考】数式用2!E6:L23,7,FALSE)),"")</f>
        <v/>
      </c>
      <c r="W14" s="1076"/>
      <c r="X14" s="1076"/>
      <c r="Y14" s="1076"/>
      <c r="Z14" s="1076"/>
      <c r="AA14" s="1025">
        <f>IFERROR(VLOOKUP(AS1,【参考】数式用2!E6:L23,8,FALSE),"")</f>
        <v>0</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103" t="s">
        <v>2111</v>
      </c>
      <c r="F15" s="54">
        <v>4</v>
      </c>
      <c r="G15" s="103" t="s">
        <v>2112</v>
      </c>
      <c r="H15" s="1060" t="s">
        <v>2113</v>
      </c>
      <c r="I15" s="1060"/>
      <c r="J15" s="1073"/>
      <c r="K15" s="54">
        <v>7</v>
      </c>
      <c r="L15" s="103" t="s">
        <v>2111</v>
      </c>
      <c r="M15" s="54">
        <v>3</v>
      </c>
      <c r="N15" s="103" t="s">
        <v>2112</v>
      </c>
      <c r="O15" s="103" t="s">
        <v>2114</v>
      </c>
      <c r="P15" s="104">
        <f>(K15*12+M15)-(D15*12+F15)+1</f>
        <v>12</v>
      </c>
      <c r="Q15" s="1060" t="s">
        <v>2115</v>
      </c>
      <c r="R15" s="1060"/>
      <c r="S15" s="105" t="s">
        <v>69</v>
      </c>
      <c r="U15" s="102"/>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3"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49999999999999"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119"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49999999999999"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119" t="str">
        <f>IFERROR(IF(OR(B9="処遇加算Ⅰ",B9="処遇加算Ⅱ"),"✓",""),"")</f>
        <v>✓</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119"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119"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119" t="str">
        <f>IFERROR(IF(OR(B9="処遇加算Ⅰ",B9="処遇加算Ⅱ"),"✓",""),"")</f>
        <v>✓</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119"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119"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119" t="str">
        <f>IFERROR(IF(B9="処遇加算Ⅰ","✓",""),"")</f>
        <v>✓</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119"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49999999999999"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119" t="str">
        <f>IFERROR(IF(OR(G9="特定加算Ⅰ",G9="特定加算Ⅱ"),"✓",""),"")</f>
        <v>✓</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119" t="str">
        <f>IFERROR(IF(G9="特定加算なし","✓",""),"")</f>
        <v/>
      </c>
      <c r="W37" s="1054" t="s">
        <v>15</v>
      </c>
      <c r="X37" s="1055"/>
      <c r="Y37" s="1055"/>
      <c r="Z37" s="1056"/>
      <c r="AA37" s="1022"/>
      <c r="AB37" s="1023"/>
      <c r="AC37" s="1048" t="s">
        <v>2176</v>
      </c>
      <c r="AD37" s="1049"/>
      <c r="AE37" s="1049"/>
      <c r="AF37" s="1049"/>
      <c r="AG37" s="1050">
        <v>0</v>
      </c>
      <c r="AH37" s="1051"/>
      <c r="AI37" s="1022"/>
      <c r="AJ37" s="1023"/>
      <c r="AK37" s="1048" t="s">
        <v>2176</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49999999999999"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49999999999999" customHeight="1">
      <c r="B40" s="1124" t="s">
        <v>2072</v>
      </c>
      <c r="C40" s="1124"/>
      <c r="D40" s="1124"/>
      <c r="E40" s="1124"/>
      <c r="F40" s="1124"/>
      <c r="G40" s="1077" t="str">
        <f>IFERROR(VLOOKUP(Y5,【参考】数式用!AQ5:AR37,2,0),"")</f>
        <v>　対象加算なし（自動的に要件を満たす）</v>
      </c>
      <c r="H40" s="1078"/>
      <c r="I40" s="1078"/>
      <c r="J40" s="1078"/>
      <c r="K40" s="1078"/>
      <c r="L40" s="1078"/>
      <c r="M40" s="1078"/>
      <c r="N40" s="1078"/>
      <c r="O40" s="1078"/>
      <c r="P40" s="1078"/>
      <c r="Q40" s="1078"/>
      <c r="R40" s="1078"/>
      <c r="S40" s="1078"/>
      <c r="T40" s="1079"/>
      <c r="U40" s="92"/>
      <c r="V40" s="119" t="str">
        <f>IFERROR(IF(G9="特定加算Ⅰ","✓",""),"")</f>
        <v>✓</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119" t="str">
        <f>IFERROR(IF(OR(G9="特定加算Ⅱ",G9="特定加算なし"),"✓",""),"")</f>
        <v/>
      </c>
      <c r="W41" s="1054" t="s">
        <v>15</v>
      </c>
      <c r="X41" s="1055"/>
      <c r="Y41" s="1055"/>
      <c r="Z41" s="1056"/>
      <c r="AA41" s="1022"/>
      <c r="AB41" s="1023"/>
      <c r="AC41" s="134" t="s">
        <v>83</v>
      </c>
      <c r="AD41" s="1161" t="s">
        <v>2283</v>
      </c>
      <c r="AE41" s="1162"/>
      <c r="AF41" s="1162"/>
      <c r="AG41" s="1162"/>
      <c r="AH41" s="1163"/>
      <c r="AI41" s="1022"/>
      <c r="AJ41" s="1023"/>
      <c r="AK41" s="134" t="s">
        <v>83</v>
      </c>
      <c r="AL41" s="1161" t="s">
        <v>2283</v>
      </c>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49999999999999"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49999999999999" customHeight="1">
      <c r="B44" s="1124" t="s">
        <v>2073</v>
      </c>
      <c r="C44" s="1124"/>
      <c r="D44" s="1124"/>
      <c r="E44" s="1124"/>
      <c r="F44" s="1124"/>
      <c r="G44" s="1077" t="s">
        <v>2374</v>
      </c>
      <c r="H44" s="1078"/>
      <c r="I44" s="1078"/>
      <c r="J44" s="1078"/>
      <c r="K44" s="1078"/>
      <c r="L44" s="1078"/>
      <c r="M44" s="1078"/>
      <c r="N44" s="1078"/>
      <c r="O44" s="1078"/>
      <c r="P44" s="1078"/>
      <c r="Q44" s="1078"/>
      <c r="R44" s="1078"/>
      <c r="S44" s="1078"/>
      <c r="T44" s="1079"/>
      <c r="U44" s="118"/>
      <c r="V44" s="119" t="str">
        <f>IFERROR(IF(OR(G9="特定加算Ⅰ",G9="特定加算Ⅱ"),"✓",""),"")</f>
        <v>✓</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49999999999999"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119"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処遇加算Ⅰ</v>
      </c>
      <c r="AT48" s="1041"/>
      <c r="AU48" s="1041"/>
      <c r="AV48" s="1041"/>
      <c r="AW48" s="1042" t="str">
        <f>IFERROR(IF(AND(AP61=1,AP62=1,AP63=1),"特定加算Ⅰ",IF(AND(AP61=1,AP62=2,AP63=1),"特定加算Ⅱ",IF(OR(AP61=2,AP62=2,AP63=2),"特定加算なし",""))),"")</f>
        <v>特定加算Ⅰ</v>
      </c>
      <c r="AX48" s="1042"/>
      <c r="AY48" s="1042"/>
      <c r="AZ48" s="1042"/>
      <c r="BA48" s="1041" t="str">
        <f>IFERROR(IF(OR(L9="ベア加算",AP57=1),"ベア加算",IF(AP57=2,"ベア加算なし","")),"")</f>
        <v>ベア加算</v>
      </c>
      <c r="BB48" s="1041"/>
      <c r="BC48" s="1041"/>
      <c r="BD48" s="1041"/>
      <c r="BE48" s="1043" t="str">
        <f>AS48&amp;AW48&amp;BA48</f>
        <v>処遇加算Ⅰ特定加算Ⅰベア加算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処遇加算Ⅰ</v>
      </c>
      <c r="H49" s="1165"/>
      <c r="I49" s="1165"/>
      <c r="J49" s="1165"/>
      <c r="K49" s="1190"/>
      <c r="L49" s="1195" t="str">
        <f>IFERROR(IF(G9="","",IF(AND(AH61=1,AH62=1,AH63=1),"特定加算Ⅰ",IF(AND(AH61=1,AH62=2,AH63=1),"特定加算Ⅱ",IF(OR(AH61=2,AH62=2,AH63=2),"特定加算なし","")))),"")</f>
        <v>特定加算Ⅰ</v>
      </c>
      <c r="M49" s="1196"/>
      <c r="N49" s="1196"/>
      <c r="O49" s="1196"/>
      <c r="P49" s="1197"/>
      <c r="Q49" s="1164" t="str">
        <f>IFERROR(IF(OR(L9="ベア加算",AND(L9="ベア加算なし",AH57=1)),"ベア加算",IF(AH57=2,"ベア加算なし","")),"")</f>
        <v>ベア加算</v>
      </c>
      <c r="R49" s="1165"/>
      <c r="S49" s="1165"/>
      <c r="T49" s="1165"/>
      <c r="U49" s="1166"/>
      <c r="V49" s="1167" t="s">
        <v>10</v>
      </c>
      <c r="W49" s="1168"/>
      <c r="X49" s="1168"/>
      <c r="Y49" s="1168"/>
      <c r="Z49" s="1168"/>
      <c r="AA49" s="1033"/>
      <c r="AB49" s="1033"/>
      <c r="AC49" s="1174" t="str">
        <f>IFERROR(VLOOKUP(BE48,【参考】数式用2!E6:F23,2,FALSE),"")</f>
        <v>新加算Ⅰ</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f>IFERROR(VLOOKUP(Y5,【参考】数式用!$A$5:$J$37,MATCH(G49,【参考】数式用!$B$4:$J$4,0)+1,0),"")</f>
        <v>8.5999999999999993E-2</v>
      </c>
      <c r="H50" s="1178"/>
      <c r="I50" s="1178"/>
      <c r="J50" s="1178"/>
      <c r="K50" s="1179"/>
      <c r="L50" s="1180">
        <f>IFERROR(VLOOKUP(Y5,【参考】数式用!$A$5:$J$37,MATCH(L49,【参考】数式用!$B$4:$J$4,0)+1,0),"")</f>
        <v>2.1000000000000001E-2</v>
      </c>
      <c r="M50" s="1181"/>
      <c r="N50" s="1181"/>
      <c r="O50" s="1181"/>
      <c r="P50" s="1182"/>
      <c r="Q50" s="1183">
        <f>IFERROR(VLOOKUP(Y5,【参考】数式用!$A$5:$J$37,MATCH(Q49,【参考】数式用!$B$4:$J$4,0)+1,0),"")</f>
        <v>2.8000000000000001E-2</v>
      </c>
      <c r="R50" s="1178"/>
      <c r="S50" s="1178"/>
      <c r="T50" s="1178"/>
      <c r="U50" s="1184"/>
      <c r="V50" s="1146">
        <f>SUM(G50,L50,Q50)</f>
        <v>0.13500000000000001</v>
      </c>
      <c r="W50" s="1147"/>
      <c r="X50" s="1147"/>
      <c r="Y50" s="1147"/>
      <c r="Z50" s="1147"/>
      <c r="AA50" s="1033"/>
      <c r="AB50" s="1033"/>
      <c r="AC50" s="1185">
        <f>IFERROR(VLOOKUP(Y5,【参考】数式用!$A$5:$AB$37,MATCH(AC49,【参考】数式用!$B$4:$AB$4,0)+1,FALSE),"")</f>
        <v>0.159</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f>IFERROR(ROUNDDOWN(ROUND(AM5*G50,0),0)*H53,"")</f>
        <v>318200</v>
      </c>
      <c r="H51" s="1093"/>
      <c r="I51" s="1093"/>
      <c r="J51" s="1093"/>
      <c r="K51" s="55" t="s">
        <v>2117</v>
      </c>
      <c r="L51" s="1090">
        <f>IFERROR(ROUNDDOWN(ROUND(AM5*L50,0),0)*H53,"")</f>
        <v>77700</v>
      </c>
      <c r="M51" s="1091"/>
      <c r="N51" s="1091"/>
      <c r="O51" s="1091"/>
      <c r="P51" s="55" t="s">
        <v>2117</v>
      </c>
      <c r="Q51" s="1092">
        <f>IFERROR(ROUNDDOWN(ROUND(AM5*Q50,0),0)*H53,"")</f>
        <v>103600</v>
      </c>
      <c r="R51" s="1093"/>
      <c r="S51" s="1093"/>
      <c r="T51" s="1093"/>
      <c r="U51" s="56" t="s">
        <v>2117</v>
      </c>
      <c r="V51" s="1193">
        <f>IFERROR(SUM(G51,L51,Q51),"")</f>
        <v>499500</v>
      </c>
      <c r="W51" s="1194"/>
      <c r="X51" s="1194"/>
      <c r="Y51" s="1194"/>
      <c r="Z51" s="57" t="s">
        <v>2117</v>
      </c>
      <c r="AB51" s="58"/>
      <c r="AC51" s="1092">
        <f>IFERROR(ROUNDDOWN(ROUND(AM5*AC50,0),0)*AD53,"")</f>
        <v>2941500</v>
      </c>
      <c r="AD51" s="1093"/>
      <c r="AE51" s="1093"/>
      <c r="AF51" s="1093"/>
      <c r="AG51" s="1093"/>
      <c r="AH51" s="56" t="s">
        <v>2117</v>
      </c>
      <c r="AS51" s="1044">
        <f>IFERROR(ROUNDDOWN(ROUND(AM5*(G50-B10),0),0)*H53,"")</f>
        <v>0</v>
      </c>
      <c r="AT51" s="1044"/>
      <c r="AU51" s="1044"/>
      <c r="AV51" s="1044"/>
      <c r="AW51" s="1044">
        <f>IFERROR(ROUNDDOWN(ROUND(AM5*(L50-G10),0),0)*H53,"")</f>
        <v>0</v>
      </c>
      <c r="AX51" s="1044"/>
      <c r="AY51" s="1044"/>
      <c r="AZ51" s="1044"/>
      <c r="BA51" s="1044">
        <f>IFERROR(ROUNDDOWN(ROUND(AM5*(Q50-L10),0),0)*H53,"")</f>
        <v>103600</v>
      </c>
      <c r="BB51" s="1044"/>
      <c r="BC51" s="1044"/>
      <c r="BD51" s="1044"/>
      <c r="BE51" s="1044">
        <f>IFERROR(ROUNDDOWN(ROUND(AM5*(AC50-Q10),0),0)*AD53,"")</f>
        <v>962000</v>
      </c>
      <c r="BF51" s="1044"/>
      <c r="BG51" s="1044"/>
      <c r="BH51" s="1044"/>
      <c r="BI51" s="1044">
        <f>SUM(AS51:BH51)</f>
        <v>1065600</v>
      </c>
      <c r="BJ51" s="1044"/>
      <c r="BK51" s="1044"/>
      <c r="BL51" s="1044"/>
      <c r="BM51" s="141"/>
      <c r="BN51" s="1044">
        <f>IFERROR(ROUNDDOWN(ROUNDDOWN(ROUND(AM5*(VLOOKUP(Y5,【参考】数式用!$A$5:$AB$37,14,FALSE)),0),0)*AD53*0.5,0),"")</f>
        <v>1063750</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(159,100円/月)</v>
      </c>
      <c r="H52" s="1089"/>
      <c r="I52" s="1089"/>
      <c r="J52" s="1089"/>
      <c r="K52" s="1089"/>
      <c r="L52" s="1191" t="str">
        <f>IFERROR("("&amp;TEXT(L51/H53,"#,##0円")&amp;"/月)","")</f>
        <v>(38,850円/月)</v>
      </c>
      <c r="M52" s="1192"/>
      <c r="N52" s="1192"/>
      <c r="O52" s="1192"/>
      <c r="P52" s="1088"/>
      <c r="Q52" s="1089" t="str">
        <f>IFERROR("("&amp;TEXT(Q51/H53,"#,##0円")&amp;"/月)","")</f>
        <v>(51,800円/月)</v>
      </c>
      <c r="R52" s="1089"/>
      <c r="S52" s="1089"/>
      <c r="T52" s="1089"/>
      <c r="U52" s="1089"/>
      <c r="V52" s="1089" t="str">
        <f>IFERROR("("&amp;TEXT(V51/H53,"#,##0円")&amp;"/月)","")</f>
        <v>(249,750円/月)</v>
      </c>
      <c r="W52" s="1089"/>
      <c r="X52" s="1089"/>
      <c r="Y52" s="1089"/>
      <c r="Z52" s="1089"/>
      <c r="AB52" s="58"/>
      <c r="AC52" s="1191" t="str">
        <f>IFERROR("("&amp;TEXT(AC51/AD53,"#,##0円")&amp;"/月)","")</f>
        <v>(294,150円/月)</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216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6" customHeight="1">
      <c r="U57" s="1039" t="s">
        <v>2055</v>
      </c>
      <c r="V57" s="1039"/>
      <c r="W57" s="1039"/>
      <c r="X57" s="1039"/>
      <c r="Y57" s="1039"/>
      <c r="Z57" s="152">
        <f>IF(AND(B9&lt;&gt;"処遇加算なし",F15=4),IF(V21="✓",1,IF(V22="✓",2,"")),"")</f>
        <v>2</v>
      </c>
      <c r="AA57" s="145"/>
      <c r="AB57" s="149"/>
      <c r="AC57" s="1039" t="s">
        <v>2055</v>
      </c>
      <c r="AD57" s="1039"/>
      <c r="AE57" s="1039"/>
      <c r="AF57" s="1039"/>
      <c r="AG57" s="1039"/>
      <c r="AH57" s="425">
        <f>IF(AND(F15&lt;&gt;4,F15&lt;&gt;5),0,IF(AT8="○",1,0))</f>
        <v>1</v>
      </c>
      <c r="AI57" s="153"/>
      <c r="AJ57" s="149"/>
      <c r="AK57" s="1039" t="s">
        <v>2055</v>
      </c>
      <c r="AL57" s="1039"/>
      <c r="AM57" s="1039"/>
      <c r="AN57" s="1039"/>
      <c r="AO57" s="1039"/>
      <c r="AP57" s="425">
        <f>IF(AT8="○",1,0)</f>
        <v>1</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6" customHeight="1">
      <c r="U58" s="1047" t="s">
        <v>2056</v>
      </c>
      <c r="V58" s="1047"/>
      <c r="W58" s="1047"/>
      <c r="X58" s="1047"/>
      <c r="Y58" s="1047"/>
      <c r="Z58" s="152">
        <f>IF(AND(B9&lt;&gt;"処遇加算なし",F15=4),IF(V24="✓",1,IF(V25="✓",2,IF(V26="✓",3,""))),"")</f>
        <v>1</v>
      </c>
      <c r="AA58" s="145"/>
      <c r="AB58" s="149"/>
      <c r="AC58" s="1047" t="s">
        <v>2056</v>
      </c>
      <c r="AD58" s="1047"/>
      <c r="AE58" s="1047"/>
      <c r="AF58" s="1047"/>
      <c r="AG58" s="1047"/>
      <c r="AH58" s="425">
        <f>IF(AND(F15&lt;&gt;4,F15&lt;&gt;5),0,IF(AU8="○",1,3))</f>
        <v>1</v>
      </c>
      <c r="AI58" s="153"/>
      <c r="AJ58" s="149"/>
      <c r="AK58" s="1047" t="s">
        <v>2056</v>
      </c>
      <c r="AL58" s="1047"/>
      <c r="AM58" s="1047"/>
      <c r="AN58" s="1047"/>
      <c r="AO58" s="1047"/>
      <c r="AP58" s="425">
        <f>IF(AU8="○",1,3)</f>
        <v>1</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6" customHeight="1">
      <c r="U59" s="1047" t="s">
        <v>2057</v>
      </c>
      <c r="V59" s="1047"/>
      <c r="W59" s="1047"/>
      <c r="X59" s="1047"/>
      <c r="Y59" s="1047"/>
      <c r="Z59" s="152">
        <f>IF(AND(B9&lt;&gt;"処遇加算なし",F15=4),IF(V28="✓",1,IF(V29="✓",2,IF(V30="✓",3,""))),"")</f>
        <v>1</v>
      </c>
      <c r="AA59" s="145"/>
      <c r="AB59" s="149"/>
      <c r="AC59" s="1047" t="s">
        <v>2057</v>
      </c>
      <c r="AD59" s="1047"/>
      <c r="AE59" s="1047"/>
      <c r="AF59" s="1047"/>
      <c r="AG59" s="1047"/>
      <c r="AH59" s="425">
        <f>IF(AND(F15&lt;&gt;4,F15&lt;&gt;5),0,IF(AV8="○",1,3))</f>
        <v>1</v>
      </c>
      <c r="AI59" s="153"/>
      <c r="AJ59" s="149"/>
      <c r="AK59" s="1047" t="s">
        <v>2057</v>
      </c>
      <c r="AL59" s="1047"/>
      <c r="AM59" s="1047"/>
      <c r="AN59" s="1047"/>
      <c r="AO59" s="1047"/>
      <c r="AP59" s="425">
        <f>IF(AV8="○",1,3)</f>
        <v>1</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6" customHeight="1">
      <c r="U60" s="1047" t="s">
        <v>2058</v>
      </c>
      <c r="V60" s="1047"/>
      <c r="W60" s="1047"/>
      <c r="X60" s="1047"/>
      <c r="Y60" s="1047"/>
      <c r="Z60" s="152">
        <f>IF(AND(B9&lt;&gt;"処遇加算なし",F15=4),IF(V32="✓",1,IF(V33="✓",2,"")),"")</f>
        <v>1</v>
      </c>
      <c r="AA60" s="145"/>
      <c r="AB60" s="149"/>
      <c r="AC60" s="1047" t="s">
        <v>2058</v>
      </c>
      <c r="AD60" s="1047"/>
      <c r="AE60" s="1047"/>
      <c r="AF60" s="1047"/>
      <c r="AG60" s="1047"/>
      <c r="AH60" s="425">
        <f>IF(AND(F15&lt;&gt;4,F15&lt;&gt;5),0,IF(AW8="○",1,3))</f>
        <v>1</v>
      </c>
      <c r="AI60" s="153"/>
      <c r="AJ60" s="149"/>
      <c r="AK60" s="1047" t="s">
        <v>2058</v>
      </c>
      <c r="AL60" s="1047"/>
      <c r="AM60" s="1047"/>
      <c r="AN60" s="1047"/>
      <c r="AO60" s="1047"/>
      <c r="AP60" s="425">
        <f>IF(AW8="○",1,3)</f>
        <v>1</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6" customHeight="1">
      <c r="U61" s="1047" t="s">
        <v>2059</v>
      </c>
      <c r="V61" s="1047"/>
      <c r="W61" s="1047"/>
      <c r="X61" s="1047"/>
      <c r="Y61" s="1047"/>
      <c r="Z61" s="152">
        <f>IF(AND(B9&lt;&gt;"処遇加算なし",F15=4),IF(V36="✓",1,IF(V37="✓",2,"")),"")</f>
        <v>1</v>
      </c>
      <c r="AA61" s="145"/>
      <c r="AB61" s="149"/>
      <c r="AC61" s="1047" t="s">
        <v>2059</v>
      </c>
      <c r="AD61" s="1047"/>
      <c r="AE61" s="1047"/>
      <c r="AF61" s="1047"/>
      <c r="AG61" s="1047"/>
      <c r="AH61" s="425">
        <f>IF(AND(F15&lt;&gt;4,F15&lt;&gt;5),0,IF(AX8="○",1,2))</f>
        <v>1</v>
      </c>
      <c r="AI61" s="153"/>
      <c r="AJ61" s="149"/>
      <c r="AK61" s="1047" t="s">
        <v>2059</v>
      </c>
      <c r="AL61" s="1047"/>
      <c r="AM61" s="1047"/>
      <c r="AN61" s="1047"/>
      <c r="AO61" s="1047"/>
      <c r="AP61" s="425">
        <f>IF(AX8="○",1,2)</f>
        <v>1</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6" customHeight="1">
      <c r="U62" s="1047" t="s">
        <v>2060</v>
      </c>
      <c r="V62" s="1047"/>
      <c r="W62" s="1047"/>
      <c r="X62" s="1047"/>
      <c r="Y62" s="1047"/>
      <c r="Z62" s="152">
        <f>IF(AND(B9&lt;&gt;"処遇加算なし",F15=4),IF(V40="✓",1,IF(V41="✓",2,"")),"")</f>
        <v>1</v>
      </c>
      <c r="AA62" s="145"/>
      <c r="AB62" s="149"/>
      <c r="AC62" s="1047" t="s">
        <v>2060</v>
      </c>
      <c r="AD62" s="1047"/>
      <c r="AE62" s="1047"/>
      <c r="AF62" s="1047"/>
      <c r="AG62" s="1047"/>
      <c r="AH62" s="425">
        <f>IF(AND(F15&lt;&gt;4,F15&lt;&gt;5),0,IF(AY8="○",1,2))</f>
        <v>1</v>
      </c>
      <c r="AI62" s="153"/>
      <c r="AJ62" s="149"/>
      <c r="AK62" s="1047" t="s">
        <v>2060</v>
      </c>
      <c r="AL62" s="1047"/>
      <c r="AM62" s="1047"/>
      <c r="AN62" s="1047"/>
      <c r="AO62" s="1047"/>
      <c r="AP62" s="425">
        <f>IF(AY8="○",1,2)</f>
        <v>1</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6" customHeight="1">
      <c r="U63" s="1039" t="s">
        <v>2061</v>
      </c>
      <c r="V63" s="1039"/>
      <c r="W63" s="1039"/>
      <c r="X63" s="1039"/>
      <c r="Y63" s="1039"/>
      <c r="Z63" s="152">
        <f>IF(AND(B9&lt;&gt;"処遇加算なし",F15=4),IF(V44="✓",1,IF(V45="✓",2,"")),"")</f>
        <v>1</v>
      </c>
      <c r="AA63" s="145"/>
      <c r="AB63" s="149"/>
      <c r="AC63" s="1039" t="s">
        <v>2061</v>
      </c>
      <c r="AD63" s="1039"/>
      <c r="AE63" s="1039"/>
      <c r="AF63" s="1039"/>
      <c r="AG63" s="1039"/>
      <c r="AH63" s="425">
        <f>IF(AND(F15&lt;&gt;4,F15&lt;&gt;5),0,IF(AZ8="○",1,2))</f>
        <v>1</v>
      </c>
      <c r="AI63" s="153"/>
      <c r="AJ63" s="149"/>
      <c r="AK63" s="1039" t="s">
        <v>2061</v>
      </c>
      <c r="AL63" s="1039"/>
      <c r="AM63" s="1039"/>
      <c r="AN63" s="1039"/>
      <c r="AO63" s="1039"/>
      <c r="AP63" s="425">
        <f>IF(AZ8="○",1,2)</f>
        <v>1</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6" customHeight="1">
      <c r="BP64" s="97"/>
      <c r="BQ64" s="97"/>
      <c r="BR64" s="97"/>
      <c r="BS64" s="97"/>
      <c r="BT64" s="97"/>
      <c r="BU64" s="97"/>
      <c r="BV64" s="97"/>
      <c r="BW64" s="97"/>
      <c r="BX64" s="97"/>
      <c r="BY64" s="97"/>
      <c r="BZ64" s="97"/>
      <c r="CA64" s="97"/>
      <c r="CB64" s="97"/>
      <c r="CC64" s="97"/>
      <c r="CD64" s="97"/>
      <c r="CE64" s="97"/>
      <c r="CF64" s="97"/>
    </row>
    <row r="65" spans="20:71" ht="16" customHeight="1">
      <c r="BS65" s="97"/>
    </row>
    <row r="66" spans="20:71" ht="16" customHeight="1"/>
    <row r="67" spans="20:71" ht="16" customHeight="1">
      <c r="T67" s="71">
        <f>SUM('別紙様式6-2 事業所個票１'!BU51)</f>
        <v>0</v>
      </c>
    </row>
    <row r="68" spans="20:71" ht="16" customHeight="1"/>
    <row r="69" spans="20:71" ht="16" customHeight="1"/>
    <row r="70" spans="20:71" ht="16" customHeight="1"/>
    <row r="71" spans="20:71" ht="16" customHeight="1"/>
    <row r="72" spans="20:71" ht="16" customHeight="1"/>
    <row r="73" spans="20:71" ht="16"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139700</xdr:colOff>
                    <xdr:row>20</xdr:row>
                    <xdr:rowOff>19050</xdr:rowOff>
                  </from>
                  <to>
                    <xdr:col>29</xdr:col>
                    <xdr:colOff>120650</xdr:colOff>
                    <xdr:row>21</xdr:row>
                    <xdr:rowOff>12700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139700</xdr:colOff>
                    <xdr:row>21</xdr:row>
                    <xdr:rowOff>12700</xdr:rowOff>
                  </from>
                  <to>
                    <xdr:col>29</xdr:col>
                    <xdr:colOff>120650</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6350</xdr:rowOff>
                  </from>
                  <to>
                    <xdr:col>29</xdr:col>
                    <xdr:colOff>114300</xdr:colOff>
                    <xdr:row>23</xdr:row>
                    <xdr:rowOff>222250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12700</xdr:rowOff>
                  </from>
                  <to>
                    <xdr:col>29</xdr:col>
                    <xdr:colOff>114300</xdr:colOff>
                    <xdr:row>28</xdr:row>
                    <xdr:rowOff>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6350</xdr:rowOff>
                  </from>
                  <to>
                    <xdr:col>29</xdr:col>
                    <xdr:colOff>114300</xdr:colOff>
                    <xdr:row>32</xdr:row>
                    <xdr:rowOff>25400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254000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44450</xdr:rowOff>
                  </from>
                  <to>
                    <xdr:col>29</xdr:col>
                    <xdr:colOff>114300</xdr:colOff>
                    <xdr:row>33</xdr:row>
                    <xdr:rowOff>234950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12700</xdr:rowOff>
                  </from>
                  <to>
                    <xdr:col>37</xdr:col>
                    <xdr:colOff>114300</xdr:colOff>
                    <xdr:row>44</xdr:row>
                    <xdr:rowOff>177800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146050</xdr:rowOff>
                  </from>
                  <to>
                    <xdr:col>38</xdr:col>
                    <xdr:colOff>57150</xdr:colOff>
                    <xdr:row>46</xdr:row>
                    <xdr:rowOff>127000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139700</xdr:colOff>
                    <xdr:row>39</xdr:row>
                    <xdr:rowOff>0</xdr:rowOff>
                  </from>
                  <to>
                    <xdr:col>37</xdr:col>
                    <xdr:colOff>31750</xdr:colOff>
                    <xdr:row>39</xdr:row>
                    <xdr:rowOff>215900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139700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88900</xdr:colOff>
                    <xdr:row>42</xdr:row>
                    <xdr:rowOff>88900</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127000</xdr:rowOff>
                  </from>
                  <to>
                    <xdr:col>30</xdr:col>
                    <xdr:colOff>57150</xdr:colOff>
                    <xdr:row>34</xdr:row>
                    <xdr:rowOff>50800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6350</xdr:rowOff>
                  </from>
                  <to>
                    <xdr:col>37</xdr:col>
                    <xdr:colOff>114300</xdr:colOff>
                    <xdr:row>27</xdr:row>
                    <xdr:rowOff>215900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25400</xdr:rowOff>
                  </from>
                  <to>
                    <xdr:col>37</xdr:col>
                    <xdr:colOff>114300</xdr:colOff>
                    <xdr:row>28</xdr:row>
                    <xdr:rowOff>215900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254000</xdr:rowOff>
                  </from>
                  <to>
                    <xdr:col>37</xdr:col>
                    <xdr:colOff>101600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139700</xdr:rowOff>
                  </from>
                  <to>
                    <xdr:col>29</xdr:col>
                    <xdr:colOff>31750</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146050</xdr:colOff>
                    <xdr:row>40</xdr:row>
                    <xdr:rowOff>254000</xdr:rowOff>
                  </from>
                  <to>
                    <xdr:col>28</xdr:col>
                    <xdr:colOff>158750</xdr:colOff>
                    <xdr:row>42</xdr:row>
                    <xdr:rowOff>31750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146050</xdr:colOff>
                    <xdr:row>36</xdr:row>
                    <xdr:rowOff>241300</xdr:rowOff>
                  </from>
                  <to>
                    <xdr:col>37</xdr:col>
                    <xdr:colOff>127000</xdr:colOff>
                    <xdr:row>38</xdr:row>
                    <xdr:rowOff>6350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50800</xdr:colOff>
                    <xdr:row>34</xdr:row>
                    <xdr:rowOff>12700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184150</xdr:rowOff>
                  </from>
                  <to>
                    <xdr:col>38</xdr:col>
                    <xdr:colOff>127000</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6350</xdr:rowOff>
                  </from>
                  <to>
                    <xdr:col>37</xdr:col>
                    <xdr:colOff>114300</xdr:colOff>
                    <xdr:row>32</xdr:row>
                    <xdr:rowOff>12700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241300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6350</xdr:rowOff>
                  </from>
                  <to>
                    <xdr:col>37</xdr:col>
                    <xdr:colOff>101600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codeName="Sheet3">
    <pageSetUpPr fitToPage="1"/>
  </sheetPr>
  <dimension ref="A1:CJ73"/>
  <sheetViews>
    <sheetView showGridLines="0" view="pageBreakPreview" topLeftCell="F1" zoomScaleNormal="53" zoomScaleSheetLayoutView="100" workbookViewId="0">
      <selection activeCell="AQ7" sqref="AQ7"/>
    </sheetView>
  </sheetViews>
  <sheetFormatPr defaultColWidth="9" defaultRowHeight="13"/>
  <cols>
    <col min="1" max="1" width="1.58203125" style="71" customWidth="1"/>
    <col min="2" max="6" width="2.5" style="71" customWidth="1"/>
    <col min="7" max="9" width="2.08203125" style="71" customWidth="1"/>
    <col min="10" max="10" width="1.83203125" style="71" customWidth="1"/>
    <col min="11" max="12" width="2.08203125" style="71" customWidth="1"/>
    <col min="13" max="13" width="2.33203125" style="71" customWidth="1"/>
    <col min="14" max="15" width="2.08203125" style="71" customWidth="1"/>
    <col min="16" max="16" width="2.75" style="71" customWidth="1"/>
    <col min="17" max="19" width="2.08203125" style="71" customWidth="1"/>
    <col min="20" max="20" width="1.33203125" style="71" customWidth="1"/>
    <col min="21" max="30" width="2.08203125" style="71" customWidth="1"/>
    <col min="31" max="31" width="2.5" style="71" customWidth="1"/>
    <col min="32" max="32" width="2.75" style="71" customWidth="1"/>
    <col min="33" max="38" width="2.08203125" style="71" customWidth="1"/>
    <col min="39" max="39" width="2.75" style="71" customWidth="1"/>
    <col min="40" max="40" width="2.5" style="71" customWidth="1"/>
    <col min="41" max="42" width="2.08203125" style="71" customWidth="1"/>
    <col min="43" max="43" width="1.58203125" style="71" customWidth="1"/>
    <col min="44" max="44" width="2" style="71" customWidth="1"/>
    <col min="45" max="48" width="2.58203125" style="71" customWidth="1"/>
    <col min="49" max="62" width="2.83203125" style="71" customWidth="1"/>
    <col min="63" max="72" width="2.25" style="71" customWidth="1"/>
    <col min="73" max="73" width="3.08203125" style="71" customWidth="1"/>
    <col min="74" max="75" width="2.25" style="71" customWidth="1"/>
    <col min="76" max="76" width="3" style="71" customWidth="1"/>
    <col min="77" max="78" width="2.25" style="71" customWidth="1"/>
    <col min="79" max="81" width="2.08203125" style="71" customWidth="1"/>
    <col min="82" max="82" width="2" style="71" customWidth="1"/>
    <col min="83" max="85" width="2.33203125" style="71" customWidth="1"/>
    <col min="86" max="86" width="3.08203125" style="71" customWidth="1"/>
    <col min="87" max="92" width="2.33203125" style="71" customWidth="1"/>
    <col min="93" max="102" width="1.58203125" style="71" customWidth="1"/>
    <col min="103" max="16384" width="9" style="71"/>
  </cols>
  <sheetData>
    <row r="1" spans="1:88" ht="18" customHeight="1">
      <c r="B1" s="72" t="s">
        <v>2120</v>
      </c>
      <c r="M1" s="73"/>
      <c r="N1" s="1074" t="s">
        <v>2325</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東京都</v>
      </c>
      <c r="AJ1" s="1205"/>
      <c r="AK1" s="1205"/>
      <c r="AL1" s="1205"/>
      <c r="AM1" s="1205"/>
      <c r="AN1" s="1205"/>
      <c r="AO1" s="1205"/>
      <c r="AP1" s="1205"/>
      <c r="AS1" s="1035" t="str">
        <f>B9&amp;G9&amp;L9</f>
        <v>処遇加算Ⅲ特定加算なしベア加算</v>
      </c>
      <c r="AT1" s="1036"/>
      <c r="AU1" s="1036"/>
      <c r="AV1" s="1036"/>
      <c r="AW1" s="1036"/>
      <c r="AX1" s="1036"/>
      <c r="AY1" s="1036"/>
      <c r="AZ1" s="1036"/>
      <c r="BA1" s="1036"/>
      <c r="BB1" s="1036"/>
      <c r="BC1" s="1036"/>
      <c r="BD1" s="1036"/>
      <c r="BE1" s="1037"/>
      <c r="BF1" s="1034" t="str">
        <f>IFERROR(VLOOKUP(Y5,【参考】数式用!$AH$2:$AI$34,2,FALSE),"")</f>
        <v>生活介護</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8"/>
      <c r="AR2" s="438"/>
      <c r="CE2" s="992" t="s">
        <v>2193</v>
      </c>
      <c r="CF2" s="992"/>
      <c r="CG2" s="992"/>
      <c r="CH2" s="992"/>
      <c r="CI2" s="1209">
        <f>IF(AI1&lt;&gt;"",1,"")</f>
        <v>1</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f>IF(AND(L9="ベア加算",Q49="ベア加算"),1,"")</f>
        <v>1</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4">
        <v>1334567890</v>
      </c>
      <c r="C5" s="1104"/>
      <c r="D5" s="1104"/>
      <c r="E5" s="1104"/>
      <c r="F5" s="1104"/>
      <c r="G5" s="1105" t="s">
        <v>2344</v>
      </c>
      <c r="H5" s="1105"/>
      <c r="I5" s="1105"/>
      <c r="J5" s="1106" t="s">
        <v>4</v>
      </c>
      <c r="K5" s="1106"/>
      <c r="L5" s="1106"/>
      <c r="M5" s="1107" t="s">
        <v>5</v>
      </c>
      <c r="N5" s="1107"/>
      <c r="O5" s="1107"/>
      <c r="P5" s="1009" t="s">
        <v>2352</v>
      </c>
      <c r="Q5" s="1010"/>
      <c r="R5" s="1010"/>
      <c r="S5" s="1010"/>
      <c r="T5" s="1010"/>
      <c r="U5" s="1010"/>
      <c r="V5" s="1010"/>
      <c r="W5" s="1010"/>
      <c r="X5" s="1011"/>
      <c r="Y5" s="1087" t="s">
        <v>2249</v>
      </c>
      <c r="Z5" s="1087"/>
      <c r="AA5" s="1087"/>
      <c r="AB5" s="1087"/>
      <c r="AC5" s="1087"/>
      <c r="AD5" s="1087"/>
      <c r="AE5" s="997">
        <v>3850000</v>
      </c>
      <c r="AF5" s="998"/>
      <c r="AG5" s="998"/>
      <c r="AH5" s="999"/>
      <c r="AI5" s="997">
        <v>800000</v>
      </c>
      <c r="AJ5" s="998"/>
      <c r="AK5" s="998"/>
      <c r="AL5" s="999"/>
      <c r="AM5" s="1000">
        <f>AE5-AI5</f>
        <v>3050000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新加算Ⅲ</v>
      </c>
      <c r="W8" s="1004"/>
      <c r="X8" s="1004"/>
      <c r="Y8" s="1004"/>
      <c r="Z8" s="1005"/>
      <c r="AA8" s="993"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6" t="str">
        <f>IF(OR(V8="新加算Ⅰ",V8="新加算Ⅱ",V8="新加算Ⅲ",V8="新加算Ⅴ(１)",V8="新加算Ⅴ(３)",V8="新加算Ⅴ(８)"),"○","")</f>
        <v>○</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t="s">
        <v>232</v>
      </c>
      <c r="C9" s="1126"/>
      <c r="D9" s="1126"/>
      <c r="E9" s="1126"/>
      <c r="F9" s="1127"/>
      <c r="G9" s="1128" t="s">
        <v>11</v>
      </c>
      <c r="H9" s="1129"/>
      <c r="I9" s="1129"/>
      <c r="J9" s="1129"/>
      <c r="K9" s="1130"/>
      <c r="L9" s="1131" t="s">
        <v>13</v>
      </c>
      <c r="M9" s="1132"/>
      <c r="N9" s="1132"/>
      <c r="O9" s="1132"/>
      <c r="P9" s="1133"/>
      <c r="Q9" s="1108" t="s">
        <v>2052</v>
      </c>
      <c r="R9" s="1109"/>
      <c r="S9" s="1109"/>
      <c r="T9" s="1022"/>
      <c r="U9" s="1023"/>
      <c r="V9" s="1006">
        <f>IFERROR(VLOOKUP(Y5,【参考】数式用!$A$5:$AB$37,MATCH(V8,【参考】数式用!$B$4:$AB$4,0)+1,FALSE),"")</f>
        <v>6.699999999999999E-2</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f>IFERROR(VLOOKUP(Y5,【参考】数式用!$A$5:$J$37,MATCH(B9,【参考】数式用!$B$4:$J$4,0)+1,0),"")</f>
        <v>1.7999999999999999E-2</v>
      </c>
      <c r="C10" s="1135"/>
      <c r="D10" s="1135"/>
      <c r="E10" s="1135"/>
      <c r="F10" s="1136"/>
      <c r="G10" s="1134">
        <f>IFERROR(VLOOKUP(Y5,【参考】数式用!$A$5:$J$37,MATCH(G9,【参考】数式用!$B$4:$J$4,0)+1,0),"")</f>
        <v>0</v>
      </c>
      <c r="H10" s="1135"/>
      <c r="I10" s="1135"/>
      <c r="J10" s="1135"/>
      <c r="K10" s="1136"/>
      <c r="L10" s="1140">
        <f>IFERROR(VLOOKUP(Y5,【参考】数式用!$A$5:$J$37,MATCH(L9,【参考】数式用!$B$4:$J$4,0)+1,0),"")</f>
        <v>1.0999999999999999E-2</v>
      </c>
      <c r="M10" s="1141"/>
      <c r="N10" s="1141"/>
      <c r="O10" s="1141"/>
      <c r="P10" s="1142"/>
      <c r="Q10" s="1146">
        <f>SUM(B10,G10,L10)</f>
        <v>2.8999999999999998E-2</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新加算Ⅳ</v>
      </c>
      <c r="W11" s="1076"/>
      <c r="X11" s="1076"/>
      <c r="Y11" s="1076"/>
      <c r="Z11" s="1076"/>
      <c r="AA11" s="993" t="str">
        <f>IFERROR(VLOOKUP(AS1,【参考】数式用2!E6:L23,6,FALSE),"")</f>
        <v>キャリアパス要件Ⅰ・Ⅱを「R6年度中の対応の誓約」で満たし、４月から旧処遇加算Ⅱを算定可。その場合、６月以降は自然と新加算Ⅳに移行可能。</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3"/>
      <c r="D12" s="1103"/>
      <c r="E12" s="1103"/>
      <c r="F12" s="1103"/>
      <c r="G12" s="1103"/>
      <c r="H12" s="1103"/>
      <c r="I12" s="1103"/>
      <c r="J12" s="1103"/>
      <c r="K12" s="1103"/>
      <c r="L12" s="1103"/>
      <c r="M12" s="1103"/>
      <c r="N12" s="1103"/>
      <c r="O12" s="1103"/>
      <c r="P12" s="1103"/>
      <c r="Q12" s="1103"/>
      <c r="R12" s="1103"/>
      <c r="S12" s="1103"/>
      <c r="T12" s="1033"/>
      <c r="U12" s="1023"/>
      <c r="V12" s="1075">
        <f>IFERROR(VLOOKUP(Y5,【参考】数式用!$A$5:$AB$37,MATCH(V11,【参考】数式用!$B$4:$AB$4,0)+1,FALSE),"")</f>
        <v>5.4999999999999993E-2</v>
      </c>
      <c r="W12" s="1075"/>
      <c r="X12" s="1075"/>
      <c r="Y12" s="1075"/>
      <c r="Z12" s="1075"/>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35"/>
      <c r="V14" s="1076" t="str">
        <f>IFERROR(IF(VLOOKUP(AS1,【参考】数式用2!E6:L23,7,FALSE)="","",VLOOKUP(AS1,【参考】数式用2!E6:L23,7,FALSE)),"")</f>
        <v>新加算Ⅴ(13)</v>
      </c>
      <c r="W14" s="1076"/>
      <c r="X14" s="1076"/>
      <c r="Y14" s="1076"/>
      <c r="Z14" s="1076"/>
      <c r="AA14" s="1025"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9" t="s">
        <v>2111</v>
      </c>
      <c r="F15" s="54">
        <v>4</v>
      </c>
      <c r="G15" s="439" t="s">
        <v>2112</v>
      </c>
      <c r="H15" s="1060" t="s">
        <v>2113</v>
      </c>
      <c r="I15" s="1060"/>
      <c r="J15" s="1073"/>
      <c r="K15" s="54">
        <v>7</v>
      </c>
      <c r="L15" s="439" t="s">
        <v>2111</v>
      </c>
      <c r="M15" s="54">
        <v>3</v>
      </c>
      <c r="N15" s="439" t="s">
        <v>2112</v>
      </c>
      <c r="O15" s="439" t="s">
        <v>2114</v>
      </c>
      <c r="P15" s="104">
        <f>(K15*12+M15)-(D15*12+F15)+1</f>
        <v>12</v>
      </c>
      <c r="Q15" s="1060" t="s">
        <v>2115</v>
      </c>
      <c r="R15" s="1060"/>
      <c r="S15" s="105" t="s">
        <v>69</v>
      </c>
      <c r="U15" s="435"/>
      <c r="V15" s="1061">
        <f>IFERROR(VLOOKUP(Y5,【参考】数式用!$A$5:$AB$37,MATCH(V14,【参考】数式用!$B$4:$AB$4,0)+1,FALSE),"")</f>
        <v>4.0999999999999995E-2</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3"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v>
      </c>
      <c r="AT20" s="1014"/>
      <c r="AU20" s="1014"/>
      <c r="AV20" s="1014"/>
      <c r="AW20" s="1014"/>
      <c r="AX20" s="1014"/>
      <c r="AY20" s="1014"/>
      <c r="AZ20" s="1014"/>
      <c r="BA20" s="1014"/>
      <c r="BB20" s="1014"/>
      <c r="BC20" s="1014"/>
      <c r="BD20" s="1014"/>
      <c r="BE20" s="1014"/>
      <c r="BF20" s="1014"/>
      <c r="BG20" s="1014"/>
      <c r="BH20" s="1015"/>
    </row>
    <row r="21" spans="2:60" ht="17.149999999999999"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40" t="str">
        <f>IFERROR(IF(L9="ベア加算","✓",""),"")</f>
        <v>✓</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49999999999999"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40"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40" t="str">
        <f>IFERROR(IF(B9="処遇加算Ⅲ","✓",""),"")</f>
        <v>✓</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40"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40"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40" t="str">
        <f>IFERROR(IF(B9="処遇加算Ⅲ","✓",""),"")</f>
        <v>✓</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40"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40"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40" t="str">
        <f>IFERROR(IF(AND(B9&lt;&gt;"",B9&lt;&gt;"処遇加算Ⅰ"),"✓",""),"")</f>
        <v>✓</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49999999999999"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40"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40" t="str">
        <f>IFERROR(IF(G9="特定加算なし","✓",""),"")</f>
        <v>✓</v>
      </c>
      <c r="W37" s="1054" t="s">
        <v>15</v>
      </c>
      <c r="X37" s="1055"/>
      <c r="Y37" s="1055"/>
      <c r="Z37" s="1056"/>
      <c r="AA37" s="1022"/>
      <c r="AB37" s="1023"/>
      <c r="AC37" s="1048" t="s">
        <v>2176</v>
      </c>
      <c r="AD37" s="1049"/>
      <c r="AE37" s="1049"/>
      <c r="AF37" s="1049"/>
      <c r="AG37" s="1050">
        <v>0</v>
      </c>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49999999999999"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49999999999999" customHeight="1">
      <c r="B40" s="1124" t="s">
        <v>2072</v>
      </c>
      <c r="C40" s="1124"/>
      <c r="D40" s="1124"/>
      <c r="E40" s="1124"/>
      <c r="F40" s="1124"/>
      <c r="G40" s="1077" t="str">
        <f>IFERROR(VLOOKUP(Y5,【参考】数式用!AQ5:AR37,2,0),"")</f>
        <v>　福祉専門職員配置等加算を算定する。</v>
      </c>
      <c r="H40" s="1078"/>
      <c r="I40" s="1078"/>
      <c r="J40" s="1078"/>
      <c r="K40" s="1078"/>
      <c r="L40" s="1078"/>
      <c r="M40" s="1078"/>
      <c r="N40" s="1078"/>
      <c r="O40" s="1078"/>
      <c r="P40" s="1078"/>
      <c r="Q40" s="1078"/>
      <c r="R40" s="1078"/>
      <c r="S40" s="1078"/>
      <c r="T40" s="1079"/>
      <c r="U40" s="92"/>
      <c r="V40" s="440"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40" t="str">
        <f>IFERROR(IF(OR(G9="特定加算Ⅱ",G9="特定加算なし"),"✓",""),"")</f>
        <v>✓</v>
      </c>
      <c r="W41" s="1054" t="s">
        <v>15</v>
      </c>
      <c r="X41" s="1055"/>
      <c r="Y41" s="1055"/>
      <c r="Z41" s="1056"/>
      <c r="AA41" s="1022"/>
      <c r="AB41" s="1023"/>
      <c r="AC41" s="134" t="s">
        <v>83</v>
      </c>
      <c r="AD41" s="1161" t="s">
        <v>2283</v>
      </c>
      <c r="AE41" s="1162"/>
      <c r="AF41" s="1162"/>
      <c r="AG41" s="1162"/>
      <c r="AH41" s="1163"/>
      <c r="AI41" s="1022"/>
      <c r="AJ41" s="1023"/>
      <c r="AK41" s="134" t="s">
        <v>83</v>
      </c>
      <c r="AL41" s="1161" t="s">
        <v>2283</v>
      </c>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49999999999999"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49999999999999"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440"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49999999999999"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40" t="str">
        <f>IFERROR(IF(G9="特定加算なし","✓",""),"")</f>
        <v>✓</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処遇加算Ⅰ</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ベア加算</v>
      </c>
      <c r="BB48" s="1041"/>
      <c r="BC48" s="1041"/>
      <c r="BD48" s="1041"/>
      <c r="BE48" s="1043" t="str">
        <f>AS48&amp;AW48&amp;BA48</f>
        <v>処遇加算Ⅰ特定加算なしベア加算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処遇加算Ⅰ</v>
      </c>
      <c r="H49" s="1165"/>
      <c r="I49" s="1165"/>
      <c r="J49" s="1165"/>
      <c r="K49" s="1190"/>
      <c r="L49" s="1195" t="str">
        <f>IFERROR(IF(G9="","",IF(AND(AH61=1,AH62=1,AH63=1),"特定加算Ⅰ",IF(AND(AH61=1,AH62=2,AH63=1),"特定加算Ⅱ",IF(OR(AH61=2,AH62=2,AH63=2),"特定加算なし","")))),"")</f>
        <v>特定加算なし</v>
      </c>
      <c r="M49" s="1196"/>
      <c r="N49" s="1196"/>
      <c r="O49" s="1196"/>
      <c r="P49" s="1197"/>
      <c r="Q49" s="1164" t="str">
        <f>IFERROR(IF(OR(L9="ベア加算",AND(L9="ベア加算なし",AH57=1)),"ベア加算",IF(AH57=2,"ベア加算なし","")),"")</f>
        <v>ベア加算</v>
      </c>
      <c r="R49" s="1165"/>
      <c r="S49" s="1165"/>
      <c r="T49" s="1165"/>
      <c r="U49" s="1166"/>
      <c r="V49" s="1167" t="s">
        <v>10</v>
      </c>
      <c r="W49" s="1168"/>
      <c r="X49" s="1168"/>
      <c r="Y49" s="1168"/>
      <c r="Z49" s="1168"/>
      <c r="AA49" s="1033"/>
      <c r="AB49" s="1033"/>
      <c r="AC49" s="1174" t="str">
        <f>IFERROR(VLOOKUP(BE48,【参考】数式用2!E6:F23,2,FALSE),"")</f>
        <v>新加算Ⅲ</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f>IFERROR(VLOOKUP(Y5,【参考】数式用!$A$5:$J$37,MATCH(G49,【参考】数式用!$B$4:$J$4,0)+1,0),"")</f>
        <v>4.3999999999999997E-2</v>
      </c>
      <c r="H50" s="1178"/>
      <c r="I50" s="1178"/>
      <c r="J50" s="1178"/>
      <c r="K50" s="1179"/>
      <c r="L50" s="1180">
        <f>IFERROR(VLOOKUP(Y5,【参考】数式用!$A$5:$J$37,MATCH(L49,【参考】数式用!$B$4:$J$4,0)+1,0),"")</f>
        <v>0</v>
      </c>
      <c r="M50" s="1181"/>
      <c r="N50" s="1181"/>
      <c r="O50" s="1181"/>
      <c r="P50" s="1182"/>
      <c r="Q50" s="1183">
        <f>IFERROR(VLOOKUP(Y5,【参考】数式用!$A$5:$J$37,MATCH(Q49,【参考】数式用!$B$4:$J$4,0)+1,0),"")</f>
        <v>1.0999999999999999E-2</v>
      </c>
      <c r="R50" s="1178"/>
      <c r="S50" s="1178"/>
      <c r="T50" s="1178"/>
      <c r="U50" s="1184"/>
      <c r="V50" s="1146">
        <f>SUM(G50,L50,Q50)</f>
        <v>5.4999999999999993E-2</v>
      </c>
      <c r="W50" s="1147"/>
      <c r="X50" s="1147"/>
      <c r="Y50" s="1147"/>
      <c r="Z50" s="1147"/>
      <c r="AA50" s="1033"/>
      <c r="AB50" s="1033"/>
      <c r="AC50" s="1185">
        <f>IFERROR(VLOOKUP(Y5,【参考】数式用!$A$5:$AB$37,MATCH(AC49,【参考】数式用!$B$4:$AB$4,0)+1,FALSE),"")</f>
        <v>6.699999999999999E-2</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f>IFERROR(ROUNDDOWN(ROUND(AM5*G50,0),0)*H53,"")</f>
        <v>268400</v>
      </c>
      <c r="H51" s="1093"/>
      <c r="I51" s="1093"/>
      <c r="J51" s="1093"/>
      <c r="K51" s="55" t="s">
        <v>2117</v>
      </c>
      <c r="L51" s="1090">
        <f>IFERROR(ROUNDDOWN(ROUND(AM5*L50,0),0)*H53,"")</f>
        <v>0</v>
      </c>
      <c r="M51" s="1091"/>
      <c r="N51" s="1091"/>
      <c r="O51" s="1091"/>
      <c r="P51" s="55" t="s">
        <v>2117</v>
      </c>
      <c r="Q51" s="1092">
        <f>IFERROR(ROUNDDOWN(ROUND(AM5*Q50,0),0)*H53,"")</f>
        <v>67100</v>
      </c>
      <c r="R51" s="1093"/>
      <c r="S51" s="1093"/>
      <c r="T51" s="1093"/>
      <c r="U51" s="56" t="s">
        <v>2117</v>
      </c>
      <c r="V51" s="1193">
        <f>IFERROR(SUM(G51,L51,Q51),"")</f>
        <v>335500</v>
      </c>
      <c r="W51" s="1194"/>
      <c r="X51" s="1194"/>
      <c r="Y51" s="1194"/>
      <c r="Z51" s="57" t="s">
        <v>2117</v>
      </c>
      <c r="AB51" s="58"/>
      <c r="AC51" s="1092">
        <f>IFERROR(ROUNDDOWN(ROUND(AM5*AC50,0),0)*AD53,"")</f>
        <v>2043500</v>
      </c>
      <c r="AD51" s="1093"/>
      <c r="AE51" s="1093"/>
      <c r="AF51" s="1093"/>
      <c r="AG51" s="1093"/>
      <c r="AH51" s="56" t="s">
        <v>2117</v>
      </c>
      <c r="AS51" s="1044">
        <f>IFERROR(ROUNDDOWN(ROUND(AM5*(G50-B10),0),0)*H53,"")</f>
        <v>158600</v>
      </c>
      <c r="AT51" s="1044"/>
      <c r="AU51" s="1044"/>
      <c r="AV51" s="1044"/>
      <c r="AW51" s="1044">
        <f>IFERROR(ROUNDDOWN(ROUND(AM5*(L50-G10),0),0)*H53,"")</f>
        <v>0</v>
      </c>
      <c r="AX51" s="1044"/>
      <c r="AY51" s="1044"/>
      <c r="AZ51" s="1044"/>
      <c r="BA51" s="1044">
        <f>IFERROR(ROUNDDOWN(ROUND(AM5*(Q50-L10),0),0)*H53,"")</f>
        <v>0</v>
      </c>
      <c r="BB51" s="1044"/>
      <c r="BC51" s="1044"/>
      <c r="BD51" s="1044"/>
      <c r="BE51" s="1044">
        <f>IFERROR(ROUNDDOWN(ROUND(AM5*(AC50-Q10),0),0)*AD53,"")</f>
        <v>1159000</v>
      </c>
      <c r="BF51" s="1044"/>
      <c r="BG51" s="1044"/>
      <c r="BH51" s="1044"/>
      <c r="BI51" s="1044">
        <f>SUM(AS51:BH51)</f>
        <v>1317600</v>
      </c>
      <c r="BJ51" s="1044"/>
      <c r="BK51" s="1044"/>
      <c r="BL51" s="1044"/>
      <c r="BM51" s="141"/>
      <c r="BN51" s="1044">
        <f>IFERROR(ROUNDDOWN(ROUNDDOWN(ROUND(AM5*(VLOOKUP(Y5,【参考】数式用!$A$5:$AB$37,14,FALSE)),0),0)*AD53*0.5,0),"")</f>
        <v>838750</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(134,200円/月)</v>
      </c>
      <c r="H52" s="1089"/>
      <c r="I52" s="1089"/>
      <c r="J52" s="1089"/>
      <c r="K52" s="1089"/>
      <c r="L52" s="1191" t="str">
        <f>IFERROR("("&amp;TEXT(L51/H53,"#,##0円")&amp;"/月)","")</f>
        <v>(0円/月)</v>
      </c>
      <c r="M52" s="1192"/>
      <c r="N52" s="1192"/>
      <c r="O52" s="1192"/>
      <c r="P52" s="1088"/>
      <c r="Q52" s="1089" t="str">
        <f>IFERROR("("&amp;TEXT(Q51/H53,"#,##0円")&amp;"/月)","")</f>
        <v>(33,550円/月)</v>
      </c>
      <c r="R52" s="1089"/>
      <c r="S52" s="1089"/>
      <c r="T52" s="1089"/>
      <c r="U52" s="1089"/>
      <c r="V52" s="1089" t="str">
        <f>IFERROR("("&amp;TEXT(V51/H53,"#,##0円")&amp;"/月)","")</f>
        <v>(167,750円/月)</v>
      </c>
      <c r="W52" s="1089"/>
      <c r="X52" s="1089"/>
      <c r="Y52" s="1089"/>
      <c r="Z52" s="1089"/>
      <c r="AB52" s="58"/>
      <c r="AC52" s="1191" t="str">
        <f>IFERROR("("&amp;TEXT(AC51/AD53,"#,##0円")&amp;"/月)","")</f>
        <v>(204,350円/月)</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6" customHeight="1">
      <c r="U57" s="1039" t="s">
        <v>2377</v>
      </c>
      <c r="V57" s="1039"/>
      <c r="W57" s="1039"/>
      <c r="X57" s="1039"/>
      <c r="Y57" s="1039"/>
      <c r="Z57" s="436">
        <f>IF(AND(B9&lt;&gt;"処遇加算なし",F15=4),IF(V21="✓",1,IF(V22="✓",2,"")),"")</f>
        <v>1</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6" customHeight="1">
      <c r="U58" s="1047" t="s">
        <v>2378</v>
      </c>
      <c r="V58" s="1047"/>
      <c r="W58" s="1047"/>
      <c r="X58" s="1047"/>
      <c r="Y58" s="1047"/>
      <c r="Z58" s="436">
        <f>IF(AND(B9&lt;&gt;"処遇加算なし",F15=4),IF(V24="✓",1,IF(V25="✓",2,IF(V26="✓",3,""))),"")</f>
        <v>2</v>
      </c>
      <c r="AA58" s="145"/>
      <c r="AB58" s="149"/>
      <c r="AC58" s="1047" t="s">
        <v>2378</v>
      </c>
      <c r="AD58" s="1047"/>
      <c r="AE58" s="1047"/>
      <c r="AF58" s="1047"/>
      <c r="AG58" s="1047"/>
      <c r="AH58" s="425">
        <f>IF(AND(F15&lt;&gt;4,F15&lt;&gt;5),0,IF(AU8="○",1,3))</f>
        <v>1</v>
      </c>
      <c r="AI58" s="153"/>
      <c r="AJ58" s="149"/>
      <c r="AK58" s="1047" t="s">
        <v>2378</v>
      </c>
      <c r="AL58" s="1047"/>
      <c r="AM58" s="1047"/>
      <c r="AN58" s="1047"/>
      <c r="AO58" s="1047"/>
      <c r="AP58" s="425">
        <f>IF(AU8="○",1,3)</f>
        <v>1</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6" customHeight="1">
      <c r="U59" s="1047" t="s">
        <v>2379</v>
      </c>
      <c r="V59" s="1047"/>
      <c r="W59" s="1047"/>
      <c r="X59" s="1047"/>
      <c r="Y59" s="1047"/>
      <c r="Z59" s="436">
        <f>IF(AND(B9&lt;&gt;"処遇加算なし",F15=4),IF(V28="✓",1,IF(V29="✓",2,IF(V30="✓",3,""))),"")</f>
        <v>2</v>
      </c>
      <c r="AA59" s="145"/>
      <c r="AB59" s="149"/>
      <c r="AC59" s="1047" t="s">
        <v>2379</v>
      </c>
      <c r="AD59" s="1047"/>
      <c r="AE59" s="1047"/>
      <c r="AF59" s="1047"/>
      <c r="AG59" s="1047"/>
      <c r="AH59" s="425">
        <f>IF(AND(F15&lt;&gt;4,F15&lt;&gt;5),0,IF(AV8="○",1,3))</f>
        <v>1</v>
      </c>
      <c r="AI59" s="153"/>
      <c r="AJ59" s="149"/>
      <c r="AK59" s="1047" t="s">
        <v>2379</v>
      </c>
      <c r="AL59" s="1047"/>
      <c r="AM59" s="1047"/>
      <c r="AN59" s="1047"/>
      <c r="AO59" s="1047"/>
      <c r="AP59" s="425">
        <f>IF(AV8="○",1,3)</f>
        <v>1</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6" customHeight="1">
      <c r="U60" s="1047" t="s">
        <v>2380</v>
      </c>
      <c r="V60" s="1047"/>
      <c r="W60" s="1047"/>
      <c r="X60" s="1047"/>
      <c r="Y60" s="1047"/>
      <c r="Z60" s="436">
        <f>IF(AND(B9&lt;&gt;"処遇加算なし",F15=4),IF(V32="✓",1,IF(V33="✓",2,"")),"")</f>
        <v>2</v>
      </c>
      <c r="AA60" s="145"/>
      <c r="AB60" s="149"/>
      <c r="AC60" s="1047" t="s">
        <v>2380</v>
      </c>
      <c r="AD60" s="1047"/>
      <c r="AE60" s="1047"/>
      <c r="AF60" s="1047"/>
      <c r="AG60" s="1047"/>
      <c r="AH60" s="425">
        <f>IF(AND(F15&lt;&gt;4,F15&lt;&gt;5),0,IF(AW8="○",1,3))</f>
        <v>1</v>
      </c>
      <c r="AI60" s="153"/>
      <c r="AJ60" s="149"/>
      <c r="AK60" s="1047" t="s">
        <v>2380</v>
      </c>
      <c r="AL60" s="1047"/>
      <c r="AM60" s="1047"/>
      <c r="AN60" s="1047"/>
      <c r="AO60" s="1047"/>
      <c r="AP60" s="425">
        <f>IF(AW8="○",1,3)</f>
        <v>1</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6" customHeight="1">
      <c r="U61" s="1047" t="s">
        <v>2381</v>
      </c>
      <c r="V61" s="1047"/>
      <c r="W61" s="1047"/>
      <c r="X61" s="1047"/>
      <c r="Y61" s="1047"/>
      <c r="Z61" s="436">
        <f>IF(AND(B9&lt;&gt;"処遇加算なし",F15=4),IF(V36="✓",1,IF(V37="✓",2,"")),"")</f>
        <v>2</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6" customHeight="1">
      <c r="U62" s="1047" t="s">
        <v>2382</v>
      </c>
      <c r="V62" s="1047"/>
      <c r="W62" s="1047"/>
      <c r="X62" s="1047"/>
      <c r="Y62" s="1047"/>
      <c r="Z62" s="436">
        <f>IF(AND(B9&lt;&gt;"処遇加算なし",F15=4),IF(V40="✓",1,IF(V41="✓",2,"")),"")</f>
        <v>2</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6" customHeight="1">
      <c r="U63" s="1039" t="s">
        <v>2383</v>
      </c>
      <c r="V63" s="1039"/>
      <c r="W63" s="1039"/>
      <c r="X63" s="1039"/>
      <c r="Y63" s="1039"/>
      <c r="Z63" s="436">
        <f>IF(AND(B9&lt;&gt;"処遇加算なし",F15=4),IF(V44="✓",1,IF(V45="✓",2,"")),"")</f>
        <v>2</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6" customHeight="1">
      <c r="BP64" s="97"/>
      <c r="BQ64" s="97"/>
      <c r="BR64" s="97"/>
      <c r="BS64" s="97"/>
      <c r="BT64" s="97"/>
      <c r="BU64" s="97"/>
      <c r="BV64" s="97"/>
      <c r="BW64" s="97"/>
      <c r="BX64" s="97"/>
      <c r="BY64" s="97"/>
      <c r="BZ64" s="97"/>
      <c r="CA64" s="97"/>
      <c r="CB64" s="97"/>
      <c r="CC64" s="97"/>
      <c r="CD64" s="97"/>
      <c r="CE64" s="97"/>
      <c r="CF64" s="97"/>
    </row>
    <row r="65" spans="20:71" ht="16" customHeight="1">
      <c r="BS65" s="97"/>
    </row>
    <row r="66" spans="20:71" ht="16" customHeight="1"/>
    <row r="67" spans="20:71" ht="16" customHeight="1">
      <c r="T67" s="71">
        <f>SUM(事業所個票２!BU51)</f>
        <v>0</v>
      </c>
    </row>
    <row r="68" spans="20:71" ht="16" customHeight="1"/>
    <row r="69" spans="20:71" ht="16" customHeight="1"/>
    <row r="70" spans="20:71" ht="16" customHeight="1"/>
    <row r="71" spans="20:71" ht="16" customHeight="1"/>
    <row r="72" spans="20:71" ht="16" customHeight="1"/>
    <row r="73" spans="20:71" ht="16"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139700</xdr:colOff>
                    <xdr:row>20</xdr:row>
                    <xdr:rowOff>19050</xdr:rowOff>
                  </from>
                  <to>
                    <xdr:col>29</xdr:col>
                    <xdr:colOff>120650</xdr:colOff>
                    <xdr:row>21</xdr:row>
                    <xdr:rowOff>12700</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139700</xdr:colOff>
                    <xdr:row>21</xdr:row>
                    <xdr:rowOff>12700</xdr:rowOff>
                  </from>
                  <to>
                    <xdr:col>29</xdr:col>
                    <xdr:colOff>120650</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6350</xdr:rowOff>
                  </from>
                  <to>
                    <xdr:col>29</xdr:col>
                    <xdr:colOff>114300</xdr:colOff>
                    <xdr:row>23</xdr:row>
                    <xdr:rowOff>222250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12700</xdr:rowOff>
                  </from>
                  <to>
                    <xdr:col>29</xdr:col>
                    <xdr:colOff>114300</xdr:colOff>
                    <xdr:row>28</xdr:row>
                    <xdr:rowOff>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12700</xdr:rowOff>
                  </from>
                  <to>
                    <xdr:col>37</xdr:col>
                    <xdr:colOff>114300</xdr:colOff>
                    <xdr:row>44</xdr:row>
                    <xdr:rowOff>177800</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127000</xdr:rowOff>
                  </from>
                  <to>
                    <xdr:col>30</xdr:col>
                    <xdr:colOff>57150</xdr:colOff>
                    <xdr:row>34</xdr:row>
                    <xdr:rowOff>50800</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6350</xdr:rowOff>
                  </from>
                  <to>
                    <xdr:col>29</xdr:col>
                    <xdr:colOff>114300</xdr:colOff>
                    <xdr:row>32</xdr:row>
                    <xdr:rowOff>25400</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254000</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44450</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88900</xdr:colOff>
                    <xdr:row>42</xdr:row>
                    <xdr:rowOff>88900</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50800</xdr:colOff>
                    <xdr:row>34</xdr:row>
                    <xdr:rowOff>12700</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184150</xdr:rowOff>
                  </from>
                  <to>
                    <xdr:col>38</xdr:col>
                    <xdr:colOff>127000</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146050</xdr:rowOff>
                  </from>
                  <to>
                    <xdr:col>38</xdr:col>
                    <xdr:colOff>57150</xdr:colOff>
                    <xdr:row>46</xdr:row>
                    <xdr:rowOff>127000</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139700</xdr:colOff>
                    <xdr:row>39</xdr:row>
                    <xdr:rowOff>0</xdr:rowOff>
                  </from>
                  <to>
                    <xdr:col>37</xdr:col>
                    <xdr:colOff>31750</xdr:colOff>
                    <xdr:row>39</xdr:row>
                    <xdr:rowOff>215900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139700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6350</xdr:rowOff>
                  </from>
                  <to>
                    <xdr:col>37</xdr:col>
                    <xdr:colOff>114300</xdr:colOff>
                    <xdr:row>27</xdr:row>
                    <xdr:rowOff>215900</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25400</xdr:rowOff>
                  </from>
                  <to>
                    <xdr:col>37</xdr:col>
                    <xdr:colOff>114300</xdr:colOff>
                    <xdr:row>28</xdr:row>
                    <xdr:rowOff>215900</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254000</xdr:rowOff>
                  </from>
                  <to>
                    <xdr:col>37</xdr:col>
                    <xdr:colOff>101600</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35</xdr:row>
                    <xdr:rowOff>0</xdr:rowOff>
                  </from>
                  <to>
                    <xdr:col>29</xdr:col>
                    <xdr:colOff>31750</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146050</xdr:colOff>
                    <xdr:row>40</xdr:row>
                    <xdr:rowOff>254000</xdr:rowOff>
                  </from>
                  <to>
                    <xdr:col>28</xdr:col>
                    <xdr:colOff>158750</xdr:colOff>
                    <xdr:row>42</xdr:row>
                    <xdr:rowOff>31750</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146050</xdr:colOff>
                    <xdr:row>36</xdr:row>
                    <xdr:rowOff>241300</xdr:rowOff>
                  </from>
                  <to>
                    <xdr:col>37</xdr:col>
                    <xdr:colOff>127000</xdr:colOff>
                    <xdr:row>38</xdr:row>
                    <xdr:rowOff>6350</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6350</xdr:rowOff>
                  </from>
                  <to>
                    <xdr:col>37</xdr:col>
                    <xdr:colOff>114300</xdr:colOff>
                    <xdr:row>32</xdr:row>
                    <xdr:rowOff>12700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241300</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6350</xdr:rowOff>
                  </from>
                  <to>
                    <xdr:col>37</xdr:col>
                    <xdr:colOff>101600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F914B-2147-4202-A4F0-1804C899DBE9}">
  <sheetPr codeName="Sheet4">
    <pageSetUpPr fitToPage="1"/>
  </sheetPr>
  <dimension ref="A1:CJ73"/>
  <sheetViews>
    <sheetView showGridLines="0" view="pageBreakPreview" topLeftCell="F1" zoomScaleNormal="53" zoomScaleSheetLayoutView="100" workbookViewId="0">
      <selection activeCell="AA8" sqref="AA8:AP9"/>
    </sheetView>
  </sheetViews>
  <sheetFormatPr defaultColWidth="9" defaultRowHeight="13"/>
  <cols>
    <col min="1" max="1" width="1.58203125" style="71" customWidth="1"/>
    <col min="2" max="6" width="2.5" style="71" customWidth="1"/>
    <col min="7" max="9" width="2.08203125" style="71" customWidth="1"/>
    <col min="10" max="10" width="1.83203125" style="71" customWidth="1"/>
    <col min="11" max="12" width="2.08203125" style="71" customWidth="1"/>
    <col min="13" max="13" width="2.33203125" style="71" customWidth="1"/>
    <col min="14" max="15" width="2.08203125" style="71" customWidth="1"/>
    <col min="16" max="16" width="2.75" style="71" customWidth="1"/>
    <col min="17" max="19" width="2.08203125" style="71" customWidth="1"/>
    <col min="20" max="20" width="1.33203125" style="71" customWidth="1"/>
    <col min="21" max="30" width="2.08203125" style="71" customWidth="1"/>
    <col min="31" max="31" width="2.5" style="71" customWidth="1"/>
    <col min="32" max="32" width="2.75" style="71" customWidth="1"/>
    <col min="33" max="38" width="2.08203125" style="71" customWidth="1"/>
    <col min="39" max="39" width="2.75" style="71" customWidth="1"/>
    <col min="40" max="40" width="2.5" style="71" customWidth="1"/>
    <col min="41" max="42" width="2.08203125" style="71" customWidth="1"/>
    <col min="43" max="43" width="1.58203125" style="71" customWidth="1"/>
    <col min="44" max="44" width="2" style="71" customWidth="1"/>
    <col min="45" max="48" width="2.58203125" style="71" customWidth="1"/>
    <col min="49" max="62" width="2.83203125" style="71" customWidth="1"/>
    <col min="63" max="72" width="2.25" style="71" customWidth="1"/>
    <col min="73" max="73" width="3.08203125" style="71" customWidth="1"/>
    <col min="74" max="75" width="2.25" style="71" customWidth="1"/>
    <col min="76" max="76" width="3" style="71" customWidth="1"/>
    <col min="77" max="78" width="2.25" style="71" customWidth="1"/>
    <col min="79" max="81" width="2.08203125" style="71" customWidth="1"/>
    <col min="82" max="82" width="2" style="71" customWidth="1"/>
    <col min="83" max="85" width="2.33203125" style="71" customWidth="1"/>
    <col min="86" max="86" width="3.08203125" style="71" customWidth="1"/>
    <col min="87" max="92" width="2.33203125" style="71" customWidth="1"/>
    <col min="93" max="102" width="1.58203125" style="71" customWidth="1"/>
    <col min="103" max="16384" width="9" style="71"/>
  </cols>
  <sheetData>
    <row r="1" spans="1:88" ht="18" customHeight="1">
      <c r="B1" s="72" t="s">
        <v>2120</v>
      </c>
      <c r="M1" s="73"/>
      <c r="N1" s="1074" t="s">
        <v>2326</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東京都</v>
      </c>
      <c r="AJ1" s="1205"/>
      <c r="AK1" s="1205"/>
      <c r="AL1" s="1205"/>
      <c r="AM1" s="1205"/>
      <c r="AN1" s="1205"/>
      <c r="AO1" s="1205"/>
      <c r="AP1" s="1205"/>
      <c r="AS1" s="1035" t="str">
        <f>B9&amp;G9&amp;L9</f>
        <v>処遇加算Ⅲ特定加算なしベア加算なし</v>
      </c>
      <c r="AT1" s="1036"/>
      <c r="AU1" s="1036"/>
      <c r="AV1" s="1036"/>
      <c r="AW1" s="1036"/>
      <c r="AX1" s="1036"/>
      <c r="AY1" s="1036"/>
      <c r="AZ1" s="1036"/>
      <c r="BA1" s="1036"/>
      <c r="BB1" s="1036"/>
      <c r="BC1" s="1036"/>
      <c r="BD1" s="1036"/>
      <c r="BE1" s="1037"/>
      <c r="BF1" s="1034" t="str">
        <f>IFERROR(VLOOKUP(Y5,【参考】数式用!$AH$2:$AI$34,2,FALSE),"")</f>
        <v>就労継続支援Ａ型</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1"/>
      <c r="AR2" s="431"/>
      <c r="CE2" s="992" t="s">
        <v>2193</v>
      </c>
      <c r="CF2" s="992"/>
      <c r="CG2" s="992"/>
      <c r="CH2" s="992"/>
      <c r="CI2" s="1209">
        <f>IF(AI1&lt;&gt;"",1,"")</f>
        <v>1</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4">
        <v>1334567892</v>
      </c>
      <c r="C5" s="1104"/>
      <c r="D5" s="1104"/>
      <c r="E5" s="1104"/>
      <c r="F5" s="1104"/>
      <c r="G5" s="1105" t="s">
        <v>2355</v>
      </c>
      <c r="H5" s="1105"/>
      <c r="I5" s="1105"/>
      <c r="J5" s="1106" t="s">
        <v>4</v>
      </c>
      <c r="K5" s="1106"/>
      <c r="L5" s="1106"/>
      <c r="M5" s="1107" t="s">
        <v>1182</v>
      </c>
      <c r="N5" s="1107"/>
      <c r="O5" s="1107"/>
      <c r="P5" s="1009" t="s">
        <v>2356</v>
      </c>
      <c r="Q5" s="1010"/>
      <c r="R5" s="1010"/>
      <c r="S5" s="1010"/>
      <c r="T5" s="1010"/>
      <c r="U5" s="1010"/>
      <c r="V5" s="1010"/>
      <c r="W5" s="1010"/>
      <c r="X5" s="1011"/>
      <c r="Y5" s="1087" t="s">
        <v>2257</v>
      </c>
      <c r="Z5" s="1087"/>
      <c r="AA5" s="1087"/>
      <c r="AB5" s="1087"/>
      <c r="AC5" s="1087"/>
      <c r="AD5" s="1087"/>
      <c r="AE5" s="997">
        <v>4250000</v>
      </c>
      <c r="AF5" s="998"/>
      <c r="AG5" s="998"/>
      <c r="AH5" s="999"/>
      <c r="AI5" s="997">
        <v>800000</v>
      </c>
      <c r="AJ5" s="998"/>
      <c r="AK5" s="998"/>
      <c r="AL5" s="999"/>
      <c r="AM5" s="1000">
        <f>AE5-AI5</f>
        <v>3450000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新加算Ⅳ</v>
      </c>
      <c r="W8" s="1004"/>
      <c r="X8" s="1004"/>
      <c r="Y8" s="1004"/>
      <c r="Z8" s="1005"/>
      <c r="AA8" s="993"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t="s">
        <v>232</v>
      </c>
      <c r="C9" s="1126"/>
      <c r="D9" s="1126"/>
      <c r="E9" s="1126"/>
      <c r="F9" s="1127"/>
      <c r="G9" s="1128" t="s">
        <v>11</v>
      </c>
      <c r="H9" s="1129"/>
      <c r="I9" s="1129"/>
      <c r="J9" s="1129"/>
      <c r="K9" s="1130"/>
      <c r="L9" s="1131" t="s">
        <v>9</v>
      </c>
      <c r="M9" s="1132"/>
      <c r="N9" s="1132"/>
      <c r="O9" s="1132"/>
      <c r="P9" s="1133"/>
      <c r="Q9" s="1108" t="s">
        <v>2052</v>
      </c>
      <c r="R9" s="1109"/>
      <c r="S9" s="1109"/>
      <c r="T9" s="1022"/>
      <c r="U9" s="1023"/>
      <c r="V9" s="1006">
        <f>IFERROR(VLOOKUP(Y5,【参考】数式用!$A$5:$AB$37,MATCH(V8,【参考】数式用!$B$4:$AB$4,0)+1,FALSE),"")</f>
        <v>6.3E-2</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f>IFERROR(VLOOKUP(Y5,【参考】数式用!$A$5:$J$37,MATCH(B9,【参考】数式用!$B$4:$J$4,0)+1,0),"")</f>
        <v>2.3E-2</v>
      </c>
      <c r="C10" s="1135"/>
      <c r="D10" s="1135"/>
      <c r="E10" s="1135"/>
      <c r="F10" s="1136"/>
      <c r="G10" s="1134">
        <f>IFERROR(VLOOKUP(Y5,【参考】数式用!$A$5:$J$37,MATCH(G9,【参考】数式用!$B$4:$J$4,0)+1,0),"")</f>
        <v>0</v>
      </c>
      <c r="H10" s="1135"/>
      <c r="I10" s="1135"/>
      <c r="J10" s="1135"/>
      <c r="K10" s="1136"/>
      <c r="L10" s="1140">
        <f>IFERROR(VLOOKUP(Y5,【参考】数式用!$A$5:$J$37,MATCH(L9,【参考】数式用!$B$4:$J$4,0)+1,0),"")</f>
        <v>0</v>
      </c>
      <c r="M10" s="1141"/>
      <c r="N10" s="1141"/>
      <c r="O10" s="1141"/>
      <c r="P10" s="1142"/>
      <c r="Q10" s="1146">
        <f>SUM(B10,G10,L10)</f>
        <v>2.3E-2</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新加算Ⅴ(11)</v>
      </c>
      <c r="W11" s="1076"/>
      <c r="X11" s="1076"/>
      <c r="Y11" s="1076"/>
      <c r="Z11" s="1076"/>
      <c r="AA11" s="99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03"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3"/>
      <c r="D12" s="1103"/>
      <c r="E12" s="1103"/>
      <c r="F12" s="1103"/>
      <c r="G12" s="1103"/>
      <c r="H12" s="1103"/>
      <c r="I12" s="1103"/>
      <c r="J12" s="1103"/>
      <c r="K12" s="1103"/>
      <c r="L12" s="1103"/>
      <c r="M12" s="1103"/>
      <c r="N12" s="1103"/>
      <c r="O12" s="1103"/>
      <c r="P12" s="1103"/>
      <c r="Q12" s="1103"/>
      <c r="R12" s="1103"/>
      <c r="S12" s="1103"/>
      <c r="T12" s="1033"/>
      <c r="U12" s="1023"/>
      <c r="V12" s="1214">
        <f>IFERROR(VLOOKUP(Y5,【参考】数式用!$A$5:$AB$37,MATCH(V11,【参考】数式用!$B$4:$AB$4,0)+1,FALSE),"")</f>
        <v>0.05</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27"/>
      <c r="V14" s="1076" t="str">
        <f>IFERROR(IF(VLOOKUP(AS1,【参考】数式用2!E6:L23,7,FALSE)="","",VLOOKUP(AS1,【参考】数式用2!E6:L23,7,FALSE)),"")</f>
        <v>新加算Ⅴ(14)</v>
      </c>
      <c r="W14" s="1076"/>
      <c r="X14" s="1076"/>
      <c r="Y14" s="1076"/>
      <c r="Z14" s="1076"/>
      <c r="AA14" s="1025"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0" t="s">
        <v>2111</v>
      </c>
      <c r="F15" s="54">
        <v>4</v>
      </c>
      <c r="G15" s="430" t="s">
        <v>2112</v>
      </c>
      <c r="H15" s="1060" t="s">
        <v>2113</v>
      </c>
      <c r="I15" s="1060"/>
      <c r="J15" s="1073"/>
      <c r="K15" s="54">
        <v>7</v>
      </c>
      <c r="L15" s="430" t="s">
        <v>2111</v>
      </c>
      <c r="M15" s="54">
        <v>3</v>
      </c>
      <c r="N15" s="430" t="s">
        <v>2112</v>
      </c>
      <c r="O15" s="430" t="s">
        <v>2114</v>
      </c>
      <c r="P15" s="104">
        <f>(K15*12+M15)-(D15*12+F15)+1</f>
        <v>12</v>
      </c>
      <c r="Q15" s="1060" t="s">
        <v>2115</v>
      </c>
      <c r="R15" s="1060"/>
      <c r="S15" s="105" t="s">
        <v>69</v>
      </c>
      <c r="U15" s="427"/>
      <c r="V15" s="1061">
        <f>IFERROR(VLOOKUP(Y5,【参考】数式用!$A$5:$AB$37,MATCH(V14,【参考】数式用!$B$4:$AB$4,0)+1,FALSE),"")</f>
        <v>3.2000000000000001E-2</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3"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49999999999999"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29"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49999999999999"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29"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29" t="str">
        <f>IFERROR(IF(B9="処遇加算Ⅲ","✓",""),"")</f>
        <v>✓</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29"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29"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29" t="str">
        <f>IFERROR(IF(B9="処遇加算Ⅲ","✓",""),"")</f>
        <v>✓</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29"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29"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29" t="str">
        <f>IFERROR(IF(AND(B9&lt;&gt;"",B9&lt;&gt;"処遇加算Ⅰ"),"✓",""),"")</f>
        <v>✓</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49999999999999"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29"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29" t="str">
        <f>IFERROR(IF(G9="特定加算なし","✓",""),"")</f>
        <v>✓</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49999999999999"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49999999999999" customHeight="1">
      <c r="B40" s="1124" t="s">
        <v>2072</v>
      </c>
      <c r="C40" s="1124"/>
      <c r="D40" s="1124"/>
      <c r="E40" s="1124"/>
      <c r="F40" s="1124"/>
      <c r="G40" s="1077" t="str">
        <f>IFERROR(VLOOKUP(Y5,【参考】数式用!AQ5:AR37,2,0),"")</f>
        <v>　福祉専門職員配置等加算を算定する。</v>
      </c>
      <c r="H40" s="1078"/>
      <c r="I40" s="1078"/>
      <c r="J40" s="1078"/>
      <c r="K40" s="1078"/>
      <c r="L40" s="1078"/>
      <c r="M40" s="1078"/>
      <c r="N40" s="1078"/>
      <c r="O40" s="1078"/>
      <c r="P40" s="1078"/>
      <c r="Q40" s="1078"/>
      <c r="R40" s="1078"/>
      <c r="S40" s="1078"/>
      <c r="T40" s="1079"/>
      <c r="U40" s="92"/>
      <c r="V40" s="429"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29" t="str">
        <f>IFERROR(IF(OR(G9="特定加算Ⅱ",G9="特定加算なし"),"✓",""),"")</f>
        <v>✓</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49999999999999"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49999999999999"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429"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49999999999999"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29" t="str">
        <f>IFERROR(IF(G9="特定加算なし","✓",""),"")</f>
        <v>✓</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処遇加算Ⅱ</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ベア加算</v>
      </c>
      <c r="BB48" s="1041"/>
      <c r="BC48" s="1041"/>
      <c r="BD48" s="1041"/>
      <c r="BE48" s="1043" t="str">
        <f>AS48&amp;AW48&amp;BA48</f>
        <v>処遇加算Ⅱ特定加算なしベア加算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処遇加算Ⅱ</v>
      </c>
      <c r="H49" s="1165"/>
      <c r="I49" s="1165"/>
      <c r="J49" s="1165"/>
      <c r="K49" s="1190"/>
      <c r="L49" s="1195" t="str">
        <f>IFERROR(IF(G9="","",IF(AND(AH61=1,AH62=1,AH63=1),"特定加算Ⅰ",IF(AND(AH61=1,AH62=2,AH63=1),"特定加算Ⅱ",IF(OR(AH61=2,AH62=2,AH63=2),"特定加算なし","")))),"")</f>
        <v>特定加算なし</v>
      </c>
      <c r="M49" s="1196"/>
      <c r="N49" s="1196"/>
      <c r="O49" s="1196"/>
      <c r="P49" s="1197"/>
      <c r="Q49" s="1164" t="str">
        <f>IFERROR(IF(OR(L9="ベア加算",AND(L9="ベア加算なし",AH57=1)),"ベア加算",IF(AH57=2,"ベア加算なし","")),"")</f>
        <v>ベア加算</v>
      </c>
      <c r="R49" s="1165"/>
      <c r="S49" s="1165"/>
      <c r="T49" s="1165"/>
      <c r="U49" s="1166"/>
      <c r="V49" s="1167" t="s">
        <v>10</v>
      </c>
      <c r="W49" s="1168"/>
      <c r="X49" s="1168"/>
      <c r="Y49" s="1168"/>
      <c r="Z49" s="1168"/>
      <c r="AA49" s="1033"/>
      <c r="AB49" s="1033"/>
      <c r="AC49" s="1174" t="str">
        <f>IFERROR(VLOOKUP(BE48,【参考】数式用2!E6:F23,2,FALSE),"")</f>
        <v>新加算Ⅳ</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f>IFERROR(VLOOKUP(Y5,【参考】数式用!$A$5:$J$37,MATCH(G49,【参考】数式用!$B$4:$J$4,0)+1,0),"")</f>
        <v>4.1000000000000002E-2</v>
      </c>
      <c r="H50" s="1178"/>
      <c r="I50" s="1178"/>
      <c r="J50" s="1178"/>
      <c r="K50" s="1179"/>
      <c r="L50" s="1180">
        <f>IFERROR(VLOOKUP(Y5,【参考】数式用!$A$5:$J$37,MATCH(L49,【参考】数式用!$B$4:$J$4,0)+1,0),"")</f>
        <v>0</v>
      </c>
      <c r="M50" s="1181"/>
      <c r="N50" s="1181"/>
      <c r="O50" s="1181"/>
      <c r="P50" s="1182"/>
      <c r="Q50" s="1183">
        <f>IFERROR(VLOOKUP(Y5,【参考】数式用!$A$5:$J$37,MATCH(Q49,【参考】数式用!$B$4:$J$4,0)+1,0),"")</f>
        <v>1.2999999999999999E-2</v>
      </c>
      <c r="R50" s="1178"/>
      <c r="S50" s="1178"/>
      <c r="T50" s="1178"/>
      <c r="U50" s="1184"/>
      <c r="V50" s="1146">
        <f>SUM(G50,L50,Q50)</f>
        <v>5.3999999999999999E-2</v>
      </c>
      <c r="W50" s="1147"/>
      <c r="X50" s="1147"/>
      <c r="Y50" s="1147"/>
      <c r="Z50" s="1147"/>
      <c r="AA50" s="1033"/>
      <c r="AB50" s="1033"/>
      <c r="AC50" s="1185">
        <f>IFERROR(VLOOKUP(Y5,【参考】数式用!$A$5:$AB$37,MATCH(AC49,【参考】数式用!$B$4:$AB$4,0)+1,FALSE),"")</f>
        <v>6.3E-2</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f>IFERROR(ROUNDDOWN(ROUND(AM5*G50,0),0)*H53,"")</f>
        <v>282900</v>
      </c>
      <c r="H51" s="1093"/>
      <c r="I51" s="1093"/>
      <c r="J51" s="1093"/>
      <c r="K51" s="55" t="s">
        <v>2117</v>
      </c>
      <c r="L51" s="1090">
        <f>IFERROR(ROUNDDOWN(ROUND(AM5*L50,0),0)*H53,"")</f>
        <v>0</v>
      </c>
      <c r="M51" s="1091"/>
      <c r="N51" s="1091"/>
      <c r="O51" s="1091"/>
      <c r="P51" s="55" t="s">
        <v>2117</v>
      </c>
      <c r="Q51" s="1092">
        <f>IFERROR(ROUNDDOWN(ROUND(AM5*Q50,0),0)*H53,"")</f>
        <v>89700</v>
      </c>
      <c r="R51" s="1093"/>
      <c r="S51" s="1093"/>
      <c r="T51" s="1093"/>
      <c r="U51" s="56" t="s">
        <v>2117</v>
      </c>
      <c r="V51" s="1193">
        <f>IFERROR(SUM(G51,L51,Q51),"")</f>
        <v>372600</v>
      </c>
      <c r="W51" s="1194"/>
      <c r="X51" s="1194"/>
      <c r="Y51" s="1194"/>
      <c r="Z51" s="57" t="s">
        <v>2117</v>
      </c>
      <c r="AB51" s="58"/>
      <c r="AC51" s="1092">
        <f>IFERROR(ROUNDDOWN(ROUND(AM5*AC50,0),0)*AD53,"")</f>
        <v>2173500</v>
      </c>
      <c r="AD51" s="1093"/>
      <c r="AE51" s="1093"/>
      <c r="AF51" s="1093"/>
      <c r="AG51" s="1093"/>
      <c r="AH51" s="56" t="s">
        <v>2117</v>
      </c>
      <c r="AS51" s="1044">
        <f>IFERROR(ROUNDDOWN(ROUND(AM5*(G50-B10),0),0)*H53,"")</f>
        <v>124200</v>
      </c>
      <c r="AT51" s="1044"/>
      <c r="AU51" s="1044"/>
      <c r="AV51" s="1044"/>
      <c r="AW51" s="1044">
        <f>IFERROR(ROUNDDOWN(ROUND(AM5*(L50-G10),0),0)*H53,"")</f>
        <v>0</v>
      </c>
      <c r="AX51" s="1044"/>
      <c r="AY51" s="1044"/>
      <c r="AZ51" s="1044"/>
      <c r="BA51" s="1044">
        <f>IFERROR(ROUNDDOWN(ROUND(AM5*(Q50-L10),0),0)*H53,"")</f>
        <v>89700</v>
      </c>
      <c r="BB51" s="1044"/>
      <c r="BC51" s="1044"/>
      <c r="BD51" s="1044"/>
      <c r="BE51" s="1044">
        <f>IFERROR(ROUNDDOWN(ROUND(AM5*(AC50-Q10),0),0)*AD53,"")</f>
        <v>1380000</v>
      </c>
      <c r="BF51" s="1044"/>
      <c r="BG51" s="1044"/>
      <c r="BH51" s="1044"/>
      <c r="BI51" s="1044">
        <f>SUM(AS51:BH51)</f>
        <v>1593900</v>
      </c>
      <c r="BJ51" s="1044"/>
      <c r="BK51" s="1044"/>
      <c r="BL51" s="1044"/>
      <c r="BM51" s="141"/>
      <c r="BN51" s="1044">
        <f>IFERROR(ROUNDDOWN(ROUNDDOWN(ROUND(AM5*(VLOOKUP(Y5,【参考】数式用!$A$5:$AB$37,14,FALSE)),0),0)*AD53*0.5,0),"")</f>
        <v>1086750</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(141,450円/月)</v>
      </c>
      <c r="H52" s="1089"/>
      <c r="I52" s="1089"/>
      <c r="J52" s="1089"/>
      <c r="K52" s="1089"/>
      <c r="L52" s="1191" t="str">
        <f>IFERROR("("&amp;TEXT(L51/H53,"#,##0円")&amp;"/月)","")</f>
        <v>(0円/月)</v>
      </c>
      <c r="M52" s="1192"/>
      <c r="N52" s="1192"/>
      <c r="O52" s="1192"/>
      <c r="P52" s="1088"/>
      <c r="Q52" s="1089" t="str">
        <f>IFERROR("("&amp;TEXT(Q51/H53,"#,##0円")&amp;"/月)","")</f>
        <v>(44,850円/月)</v>
      </c>
      <c r="R52" s="1089"/>
      <c r="S52" s="1089"/>
      <c r="T52" s="1089"/>
      <c r="U52" s="1089"/>
      <c r="V52" s="1089" t="str">
        <f>IFERROR("("&amp;TEXT(V51/H53,"#,##0円")&amp;"/月)","")</f>
        <v>(186,300円/月)</v>
      </c>
      <c r="W52" s="1089"/>
      <c r="X52" s="1089"/>
      <c r="Y52" s="1089"/>
      <c r="Z52" s="1089"/>
      <c r="AB52" s="58"/>
      <c r="AC52" s="1191" t="str">
        <f>IFERROR("("&amp;TEXT(AC51/AD53,"#,##0円")&amp;"/月)","")</f>
        <v>(217,350円/月)</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6" customHeight="1">
      <c r="U57" s="1039" t="s">
        <v>2377</v>
      </c>
      <c r="V57" s="1039"/>
      <c r="W57" s="1039"/>
      <c r="X57" s="1039"/>
      <c r="Y57" s="1039"/>
      <c r="Z57" s="426">
        <f>IF(AND(B9&lt;&gt;"処遇加算なし",F15=4),IF(V21="✓",1,IF(V22="✓",2,"")),"")</f>
        <v>2</v>
      </c>
      <c r="AA57" s="145"/>
      <c r="AB57" s="149"/>
      <c r="AC57" s="1039" t="s">
        <v>2377</v>
      </c>
      <c r="AD57" s="1039"/>
      <c r="AE57" s="1039"/>
      <c r="AF57" s="1039"/>
      <c r="AG57" s="1039"/>
      <c r="AH57" s="425">
        <f>IF(AND(F15&lt;&gt;4,F15&lt;&gt;5),0,IF(AT8="○",1,0))</f>
        <v>1</v>
      </c>
      <c r="AI57" s="153"/>
      <c r="AJ57" s="149"/>
      <c r="AK57" s="1039" t="s">
        <v>2377</v>
      </c>
      <c r="AL57" s="1039"/>
      <c r="AM57" s="1039"/>
      <c r="AN57" s="1039"/>
      <c r="AO57" s="1039"/>
      <c r="AP57" s="425">
        <f>IF(AT8="○",1,0)</f>
        <v>1</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6" customHeight="1">
      <c r="U58" s="1047" t="s">
        <v>2378</v>
      </c>
      <c r="V58" s="1047"/>
      <c r="W58" s="1047"/>
      <c r="X58" s="1047"/>
      <c r="Y58" s="1047"/>
      <c r="Z58" s="426">
        <f>IF(AND(B9&lt;&gt;"処遇加算なし",F15=4),IF(V24="✓",1,IF(V25="✓",2,IF(V26="✓",3,""))),"")</f>
        <v>2</v>
      </c>
      <c r="AA58" s="145"/>
      <c r="AB58" s="149"/>
      <c r="AC58" s="1047" t="s">
        <v>2378</v>
      </c>
      <c r="AD58" s="1047"/>
      <c r="AE58" s="1047"/>
      <c r="AF58" s="1047"/>
      <c r="AG58" s="1047"/>
      <c r="AH58" s="425">
        <f>IF(AND(F15&lt;&gt;4,F15&lt;&gt;5),0,IF(AU8="○",1,3))</f>
        <v>1</v>
      </c>
      <c r="AI58" s="153"/>
      <c r="AJ58" s="149"/>
      <c r="AK58" s="1047" t="s">
        <v>2378</v>
      </c>
      <c r="AL58" s="1047"/>
      <c r="AM58" s="1047"/>
      <c r="AN58" s="1047"/>
      <c r="AO58" s="1047"/>
      <c r="AP58" s="425">
        <f>IF(AU8="○",1,3)</f>
        <v>1</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6" customHeight="1">
      <c r="U59" s="1047" t="s">
        <v>2379</v>
      </c>
      <c r="V59" s="1047"/>
      <c r="W59" s="1047"/>
      <c r="X59" s="1047"/>
      <c r="Y59" s="1047"/>
      <c r="Z59" s="426">
        <f>IF(AND(B9&lt;&gt;"処遇加算なし",F15=4),IF(V28="✓",1,IF(V29="✓",2,IF(V30="✓",3,""))),"")</f>
        <v>2</v>
      </c>
      <c r="AA59" s="145"/>
      <c r="AB59" s="149"/>
      <c r="AC59" s="1047" t="s">
        <v>2379</v>
      </c>
      <c r="AD59" s="1047"/>
      <c r="AE59" s="1047"/>
      <c r="AF59" s="1047"/>
      <c r="AG59" s="1047"/>
      <c r="AH59" s="425">
        <f>IF(AND(F15&lt;&gt;4,F15&lt;&gt;5),0,IF(AV8="○",1,3))</f>
        <v>1</v>
      </c>
      <c r="AI59" s="153"/>
      <c r="AJ59" s="149"/>
      <c r="AK59" s="1047" t="s">
        <v>2379</v>
      </c>
      <c r="AL59" s="1047"/>
      <c r="AM59" s="1047"/>
      <c r="AN59" s="1047"/>
      <c r="AO59" s="1047"/>
      <c r="AP59" s="425">
        <f>IF(AV8="○",1,3)</f>
        <v>1</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6" customHeight="1">
      <c r="U60" s="1047" t="s">
        <v>2380</v>
      </c>
      <c r="V60" s="1047"/>
      <c r="W60" s="1047"/>
      <c r="X60" s="1047"/>
      <c r="Y60" s="1047"/>
      <c r="Z60" s="426">
        <f>IF(AND(B9&lt;&gt;"処遇加算なし",F15=4),IF(V32="✓",1,IF(V33="✓",2,"")),"")</f>
        <v>2</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6" customHeight="1">
      <c r="U61" s="1047" t="s">
        <v>2381</v>
      </c>
      <c r="V61" s="1047"/>
      <c r="W61" s="1047"/>
      <c r="X61" s="1047"/>
      <c r="Y61" s="1047"/>
      <c r="Z61" s="426">
        <f>IF(AND(B9&lt;&gt;"処遇加算なし",F15=4),IF(V36="✓",1,IF(V37="✓",2,"")),"")</f>
        <v>2</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6" customHeight="1">
      <c r="U62" s="1047" t="s">
        <v>2382</v>
      </c>
      <c r="V62" s="1047"/>
      <c r="W62" s="1047"/>
      <c r="X62" s="1047"/>
      <c r="Y62" s="1047"/>
      <c r="Z62" s="426">
        <f>IF(AND(B9&lt;&gt;"処遇加算なし",F15=4),IF(V40="✓",1,IF(V41="✓",2,"")),"")</f>
        <v>2</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6" customHeight="1">
      <c r="U63" s="1039" t="s">
        <v>2383</v>
      </c>
      <c r="V63" s="1039"/>
      <c r="W63" s="1039"/>
      <c r="X63" s="1039"/>
      <c r="Y63" s="1039"/>
      <c r="Z63" s="426">
        <f>IF(AND(B9&lt;&gt;"処遇加算なし",F15=4),IF(V44="✓",1,IF(V45="✓",2,"")),"")</f>
        <v>2</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6" customHeight="1">
      <c r="BP64" s="97"/>
      <c r="BQ64" s="97"/>
      <c r="BR64" s="97"/>
      <c r="BS64" s="97"/>
      <c r="BT64" s="97"/>
      <c r="BU64" s="97"/>
      <c r="BV64" s="97"/>
      <c r="BW64" s="97"/>
      <c r="BX64" s="97"/>
      <c r="BY64" s="97"/>
      <c r="BZ64" s="97"/>
      <c r="CA64" s="97"/>
      <c r="CB64" s="97"/>
      <c r="CC64" s="97"/>
      <c r="CD64" s="97"/>
      <c r="CE64" s="97"/>
      <c r="CF64" s="97"/>
    </row>
    <row r="65" spans="20:71" ht="16" customHeight="1">
      <c r="BS65" s="97"/>
    </row>
    <row r="66" spans="20:71" ht="16" customHeight="1"/>
    <row r="67" spans="20:71" ht="16" customHeight="1">
      <c r="T67" s="71">
        <f>SUM(事業所個票３!BU51)</f>
        <v>0</v>
      </c>
    </row>
    <row r="68" spans="20:71" ht="16" customHeight="1"/>
    <row r="69" spans="20:71" ht="16" customHeight="1"/>
    <row r="70" spans="20:71" ht="16" customHeight="1"/>
    <row r="71" spans="20:71" ht="16" customHeight="1"/>
    <row r="72" spans="20:71" ht="16" customHeight="1"/>
    <row r="73" spans="20:71" ht="16"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CB1134E5-629F-49D4-8423-AF2716F4419C}">
      <formula1>サービス名</formula1>
    </dataValidation>
    <dataValidation type="list" allowBlank="1" showInputMessage="1" showErrorMessage="1" sqref="M5:O5" xr:uid="{2BE9980A-091A-4815-AC6E-F6BC532462D3}">
      <formula1>INDIRECT(J5)</formula1>
    </dataValidation>
    <dataValidation type="list" allowBlank="1" showInputMessage="1" showErrorMessage="1" sqref="M15:M16" xr:uid="{C2ACEB4A-E0AA-4B08-84AA-E168AC297EC4}">
      <formula1>"1,2,3,6,7,8,9,10,11,12"</formula1>
    </dataValidation>
    <dataValidation type="list" allowBlank="1" showInputMessage="1" showErrorMessage="1" sqref="K15:K16 D15:D16" xr:uid="{13A3A7E5-854E-408B-9979-CC16990BC34E}">
      <formula1>"6,7"</formula1>
    </dataValidation>
    <dataValidation type="textLength" operator="equal" allowBlank="1" showInputMessage="1" showErrorMessage="1" error="10桁の介護保険事業所番号を入力してください。_x000a_（桁数が異なるとエラーになります）" sqref="B5:F5" xr:uid="{2787A9E6-48CE-490A-8F45-950042E4E95B}">
      <formula1>10</formula1>
    </dataValidation>
    <dataValidation type="list" allowBlank="1" showInputMessage="1" showErrorMessage="1" sqref="AD41:AH41" xr:uid="{60911A57-4696-48F1-9AA8-8E951A21898D}">
      <formula1>INDIRECT(BF1)</formula1>
    </dataValidation>
    <dataValidation type="list" allowBlank="1" showInputMessage="1" showErrorMessage="1" sqref="AL41:AP41" xr:uid="{1D91BC4C-B41D-4263-9145-6008C464792A}">
      <formula1>INDIRECT(BF1)</formula1>
    </dataValidation>
    <dataValidation type="whole" operator="greaterThanOrEqual" allowBlank="1" showInputMessage="1" showErrorMessage="1" prompt="要件を満たす職員数を記入してください。" sqref="AG37:AH37 AO37:AP37" xr:uid="{1C03309E-2DAD-4D16-B790-BBAFE93466C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139700</xdr:colOff>
                    <xdr:row>20</xdr:row>
                    <xdr:rowOff>19050</xdr:rowOff>
                  </from>
                  <to>
                    <xdr:col>29</xdr:col>
                    <xdr:colOff>120650</xdr:colOff>
                    <xdr:row>21</xdr:row>
                    <xdr:rowOff>12700</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139700</xdr:colOff>
                    <xdr:row>21</xdr:row>
                    <xdr:rowOff>12700</xdr:rowOff>
                  </from>
                  <to>
                    <xdr:col>29</xdr:col>
                    <xdr:colOff>120650</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133350</xdr:colOff>
                    <xdr:row>23</xdr:row>
                    <xdr:rowOff>6350</xdr:rowOff>
                  </from>
                  <to>
                    <xdr:col>29</xdr:col>
                    <xdr:colOff>114300</xdr:colOff>
                    <xdr:row>23</xdr:row>
                    <xdr:rowOff>222250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133350</xdr:colOff>
                    <xdr:row>27</xdr:row>
                    <xdr:rowOff>12700</xdr:rowOff>
                  </from>
                  <to>
                    <xdr:col>29</xdr:col>
                    <xdr:colOff>114300</xdr:colOff>
                    <xdr:row>28</xdr:row>
                    <xdr:rowOff>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133350</xdr:colOff>
                    <xdr:row>44</xdr:row>
                    <xdr:rowOff>12700</xdr:rowOff>
                  </from>
                  <to>
                    <xdr:col>37</xdr:col>
                    <xdr:colOff>114300</xdr:colOff>
                    <xdr:row>44</xdr:row>
                    <xdr:rowOff>177800</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19050</xdr:colOff>
                    <xdr:row>30</xdr:row>
                    <xdr:rowOff>127000</xdr:rowOff>
                  </from>
                  <to>
                    <xdr:col>30</xdr:col>
                    <xdr:colOff>57150</xdr:colOff>
                    <xdr:row>34</xdr:row>
                    <xdr:rowOff>50800</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133350</xdr:colOff>
                    <xdr:row>31</xdr:row>
                    <xdr:rowOff>6350</xdr:rowOff>
                  </from>
                  <to>
                    <xdr:col>29</xdr:col>
                    <xdr:colOff>114300</xdr:colOff>
                    <xdr:row>32</xdr:row>
                    <xdr:rowOff>25400</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133350</xdr:colOff>
                    <xdr:row>32</xdr:row>
                    <xdr:rowOff>57150</xdr:rowOff>
                  </from>
                  <to>
                    <xdr:col>29</xdr:col>
                    <xdr:colOff>114300</xdr:colOff>
                    <xdr:row>32</xdr:row>
                    <xdr:rowOff>254000</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133350</xdr:colOff>
                    <xdr:row>33</xdr:row>
                    <xdr:rowOff>44450</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88900</xdr:colOff>
                    <xdr:row>42</xdr:row>
                    <xdr:rowOff>88900</xdr:rowOff>
                  </from>
                  <to>
                    <xdr:col>29</xdr:col>
                    <xdr:colOff>152400</xdr:colOff>
                    <xdr:row>46</xdr:row>
                    <xdr:rowOff>19050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19050</xdr:colOff>
                    <xdr:row>30</xdr:row>
                    <xdr:rowOff>114300</xdr:rowOff>
                  </from>
                  <to>
                    <xdr:col>39</xdr:col>
                    <xdr:colOff>50800</xdr:colOff>
                    <xdr:row>34</xdr:row>
                    <xdr:rowOff>12700</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184150</xdr:rowOff>
                  </from>
                  <to>
                    <xdr:col>38</xdr:col>
                    <xdr:colOff>127000</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57150</xdr:colOff>
                    <xdr:row>42</xdr:row>
                    <xdr:rowOff>146050</xdr:rowOff>
                  </from>
                  <to>
                    <xdr:col>38</xdr:col>
                    <xdr:colOff>57150</xdr:colOff>
                    <xdr:row>46</xdr:row>
                    <xdr:rowOff>127000</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139700</xdr:colOff>
                    <xdr:row>39</xdr:row>
                    <xdr:rowOff>0</xdr:rowOff>
                  </from>
                  <to>
                    <xdr:col>37</xdr:col>
                    <xdr:colOff>31750</xdr:colOff>
                    <xdr:row>39</xdr:row>
                    <xdr:rowOff>215900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139700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133350</xdr:colOff>
                    <xdr:row>27</xdr:row>
                    <xdr:rowOff>6350</xdr:rowOff>
                  </from>
                  <to>
                    <xdr:col>37</xdr:col>
                    <xdr:colOff>114300</xdr:colOff>
                    <xdr:row>27</xdr:row>
                    <xdr:rowOff>215900</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133350</xdr:colOff>
                    <xdr:row>28</xdr:row>
                    <xdr:rowOff>25400</xdr:rowOff>
                  </from>
                  <to>
                    <xdr:col>37</xdr:col>
                    <xdr:colOff>114300</xdr:colOff>
                    <xdr:row>28</xdr:row>
                    <xdr:rowOff>215900</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133350</xdr:colOff>
                    <xdr:row>28</xdr:row>
                    <xdr:rowOff>254000</xdr:rowOff>
                  </from>
                  <to>
                    <xdr:col>37</xdr:col>
                    <xdr:colOff>101600</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133350</xdr:colOff>
                    <xdr:row>35</xdr:row>
                    <xdr:rowOff>0</xdr:rowOff>
                  </from>
                  <to>
                    <xdr:col>29</xdr:col>
                    <xdr:colOff>31750</xdr:colOff>
                    <xdr:row>36</xdr:row>
                    <xdr:rowOff>19050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146050</xdr:colOff>
                    <xdr:row>40</xdr:row>
                    <xdr:rowOff>254000</xdr:rowOff>
                  </from>
                  <to>
                    <xdr:col>28</xdr:col>
                    <xdr:colOff>158750</xdr:colOff>
                    <xdr:row>42</xdr:row>
                    <xdr:rowOff>31750</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146050</xdr:colOff>
                    <xdr:row>36</xdr:row>
                    <xdr:rowOff>241300</xdr:rowOff>
                  </from>
                  <to>
                    <xdr:col>37</xdr:col>
                    <xdr:colOff>127000</xdr:colOff>
                    <xdr:row>38</xdr:row>
                    <xdr:rowOff>6350</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133350</xdr:colOff>
                    <xdr:row>31</xdr:row>
                    <xdr:rowOff>6350</xdr:rowOff>
                  </from>
                  <to>
                    <xdr:col>37</xdr:col>
                    <xdr:colOff>114300</xdr:colOff>
                    <xdr:row>32</xdr:row>
                    <xdr:rowOff>12700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133350</xdr:colOff>
                    <xdr:row>32</xdr:row>
                    <xdr:rowOff>57150</xdr:rowOff>
                  </from>
                  <to>
                    <xdr:col>37</xdr:col>
                    <xdr:colOff>114300</xdr:colOff>
                    <xdr:row>32</xdr:row>
                    <xdr:rowOff>241300</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133350</xdr:colOff>
                    <xdr:row>33</xdr:row>
                    <xdr:rowOff>6350</xdr:rowOff>
                  </from>
                  <to>
                    <xdr:col>37</xdr:col>
                    <xdr:colOff>101600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58F0E22-D55B-42A6-88D0-D732D0C37AF7}">
          <x14:formula1>
            <xm:f>【参考】数式用3!$A$3:$A$49</xm:f>
          </x14:formula1>
          <xm:sqref>J5:L5</xm:sqref>
        </x14:dataValidation>
        <x14:dataValidation type="list" allowBlank="1" showInputMessage="1" showErrorMessage="1" xr:uid="{7E03F5AA-056D-4E18-B9B1-843BA071EE05}">
          <x14:formula1>
            <xm:f>【参考】数式用!$I$4:$J$4</xm:f>
          </x14:formula1>
          <xm:sqref>L9</xm:sqref>
        </x14:dataValidation>
        <x14:dataValidation type="list" allowBlank="1" showInputMessage="1" showErrorMessage="1" xr:uid="{120554CF-DCEB-4D16-8255-B04293FE4C84}">
          <x14:formula1>
            <xm:f>【参考】数式用!$F$4:$H$4</xm:f>
          </x14:formula1>
          <xm:sqref>G9</xm:sqref>
        </x14:dataValidation>
        <x14:dataValidation type="list" allowBlank="1" showInputMessage="1" showErrorMessage="1" xr:uid="{FAE5ED57-50D5-41BB-9F3A-F6422D92EE48}">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codeName="Sheet5">
    <pageSetUpPr fitToPage="1"/>
  </sheetPr>
  <dimension ref="A1:CJ73"/>
  <sheetViews>
    <sheetView showGridLines="0" view="pageBreakPreview" topLeftCell="F1" zoomScaleNormal="53" zoomScaleSheetLayoutView="100" workbookViewId="0">
      <selection activeCell="AA14" sqref="AA14:AP16"/>
    </sheetView>
  </sheetViews>
  <sheetFormatPr defaultColWidth="9" defaultRowHeight="13"/>
  <cols>
    <col min="1" max="1" width="1.58203125" style="71" customWidth="1"/>
    <col min="2" max="6" width="2.5" style="71" customWidth="1"/>
    <col min="7" max="9" width="2.08203125" style="71" customWidth="1"/>
    <col min="10" max="10" width="1.83203125" style="71" customWidth="1"/>
    <col min="11" max="12" width="2.08203125" style="71" customWidth="1"/>
    <col min="13" max="13" width="2.33203125" style="71" customWidth="1"/>
    <col min="14" max="15" width="2.08203125" style="71" customWidth="1"/>
    <col min="16" max="16" width="2.75" style="71" customWidth="1"/>
    <col min="17" max="19" width="2.08203125" style="71" customWidth="1"/>
    <col min="20" max="20" width="1.33203125" style="71" customWidth="1"/>
    <col min="21" max="30" width="2.08203125" style="71" customWidth="1"/>
    <col min="31" max="31" width="2.5" style="71" customWidth="1"/>
    <col min="32" max="32" width="2.75" style="71" customWidth="1"/>
    <col min="33" max="38" width="2.08203125" style="71" customWidth="1"/>
    <col min="39" max="39" width="2.75" style="71" customWidth="1"/>
    <col min="40" max="40" width="2.5" style="71" customWidth="1"/>
    <col min="41" max="42" width="2.08203125" style="71" customWidth="1"/>
    <col min="43" max="43" width="1.58203125" style="71" customWidth="1"/>
    <col min="44" max="44" width="2" style="71" customWidth="1"/>
    <col min="45" max="48" width="2.58203125" style="71" customWidth="1"/>
    <col min="49" max="62" width="2.83203125" style="71" customWidth="1"/>
    <col min="63" max="72" width="2.25" style="71" customWidth="1"/>
    <col min="73" max="73" width="3.08203125" style="71" customWidth="1"/>
    <col min="74" max="75" width="2.25" style="71" customWidth="1"/>
    <col min="76" max="76" width="3" style="71" customWidth="1"/>
    <col min="77" max="78" width="2.25" style="71" customWidth="1"/>
    <col min="79" max="81" width="2.08203125" style="71" customWidth="1"/>
    <col min="82" max="82" width="2" style="71" customWidth="1"/>
    <col min="83" max="85" width="2.33203125" style="71" customWidth="1"/>
    <col min="86" max="86" width="3.08203125" style="71" customWidth="1"/>
    <col min="87" max="92" width="2.33203125" style="71" customWidth="1"/>
    <col min="93" max="102" width="1.58203125" style="71" customWidth="1"/>
    <col min="103" max="16384" width="9" style="71"/>
  </cols>
  <sheetData>
    <row r="1" spans="1:88" ht="18" customHeight="1">
      <c r="B1" s="72" t="s">
        <v>2120</v>
      </c>
      <c r="M1" s="73"/>
      <c r="N1" s="1074" t="s">
        <v>2327</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1"/>
      <c r="AR2" s="431"/>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27"/>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0" t="s">
        <v>2111</v>
      </c>
      <c r="F15" s="54">
        <v>4</v>
      </c>
      <c r="G15" s="430" t="s">
        <v>2112</v>
      </c>
      <c r="H15" s="1060" t="s">
        <v>2113</v>
      </c>
      <c r="I15" s="1060"/>
      <c r="J15" s="1073"/>
      <c r="K15" s="54">
        <v>7</v>
      </c>
      <c r="L15" s="430" t="s">
        <v>2111</v>
      </c>
      <c r="M15" s="54">
        <v>3</v>
      </c>
      <c r="N15" s="430" t="s">
        <v>2112</v>
      </c>
      <c r="O15" s="430" t="s">
        <v>2114</v>
      </c>
      <c r="P15" s="104">
        <f>(K15*12+M15)-(D15*12+F15)+1</f>
        <v>12</v>
      </c>
      <c r="Q15" s="1060" t="s">
        <v>2115</v>
      </c>
      <c r="R15" s="1060"/>
      <c r="S15" s="105" t="s">
        <v>69</v>
      </c>
      <c r="U15" s="427"/>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3"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49999999999999"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29"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49999999999999"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29"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29"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29"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29"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29"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29"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29"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29"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49999999999999"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29"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29"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49999999999999"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49999999999999"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429"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29"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49999999999999"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49999999999999"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429"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49999999999999"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29"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198" t="s">
        <v>13</v>
      </c>
      <c r="BB50" s="1199"/>
      <c r="BC50" s="1199"/>
      <c r="BD50" s="1200"/>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6"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6"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6"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6"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6"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6"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6"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6" customHeight="1">
      <c r="BP64" s="97"/>
      <c r="BQ64" s="97"/>
      <c r="BR64" s="97"/>
      <c r="BS64" s="97"/>
      <c r="BT64" s="97"/>
      <c r="BU64" s="97"/>
      <c r="BV64" s="97"/>
      <c r="BW64" s="97"/>
      <c r="BX64" s="97"/>
      <c r="BY64" s="97"/>
      <c r="BZ64" s="97"/>
      <c r="CA64" s="97"/>
      <c r="CB64" s="97"/>
      <c r="CC64" s="97"/>
      <c r="CD64" s="97"/>
      <c r="CE64" s="97"/>
      <c r="CF64" s="97"/>
    </row>
    <row r="65" spans="20:71" ht="16" customHeight="1">
      <c r="BS65" s="97"/>
    </row>
    <row r="66" spans="20:71" ht="16" customHeight="1"/>
    <row r="67" spans="20:71" ht="16" customHeight="1">
      <c r="T67" s="71">
        <f>SUM(事業所個票４!BU51)</f>
        <v>0</v>
      </c>
    </row>
    <row r="68" spans="20:71" ht="16" customHeight="1"/>
    <row r="69" spans="20:71" ht="16" customHeight="1"/>
    <row r="70" spans="20:71" ht="16" customHeight="1"/>
    <row r="71" spans="20:71" ht="16" customHeight="1"/>
    <row r="72" spans="20:71" ht="16" customHeight="1"/>
    <row r="73" spans="20:71" ht="16"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139700</xdr:colOff>
                    <xdr:row>20</xdr:row>
                    <xdr:rowOff>19050</xdr:rowOff>
                  </from>
                  <to>
                    <xdr:col>29</xdr:col>
                    <xdr:colOff>120650</xdr:colOff>
                    <xdr:row>21</xdr:row>
                    <xdr:rowOff>12700</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139700</xdr:colOff>
                    <xdr:row>21</xdr:row>
                    <xdr:rowOff>12700</xdr:rowOff>
                  </from>
                  <to>
                    <xdr:col>29</xdr:col>
                    <xdr:colOff>120650</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6350</xdr:rowOff>
                  </from>
                  <to>
                    <xdr:col>29</xdr:col>
                    <xdr:colOff>114300</xdr:colOff>
                    <xdr:row>23</xdr:row>
                    <xdr:rowOff>222250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12700</xdr:rowOff>
                  </from>
                  <to>
                    <xdr:col>29</xdr:col>
                    <xdr:colOff>114300</xdr:colOff>
                    <xdr:row>28</xdr:row>
                    <xdr:rowOff>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12700</xdr:rowOff>
                  </from>
                  <to>
                    <xdr:col>37</xdr:col>
                    <xdr:colOff>114300</xdr:colOff>
                    <xdr:row>44</xdr:row>
                    <xdr:rowOff>177800</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127000</xdr:rowOff>
                  </from>
                  <to>
                    <xdr:col>30</xdr:col>
                    <xdr:colOff>57150</xdr:colOff>
                    <xdr:row>34</xdr:row>
                    <xdr:rowOff>50800</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6350</xdr:rowOff>
                  </from>
                  <to>
                    <xdr:col>29</xdr:col>
                    <xdr:colOff>114300</xdr:colOff>
                    <xdr:row>32</xdr:row>
                    <xdr:rowOff>25400</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254000</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44450</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88900</xdr:colOff>
                    <xdr:row>42</xdr:row>
                    <xdr:rowOff>88900</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50800</xdr:colOff>
                    <xdr:row>34</xdr:row>
                    <xdr:rowOff>12700</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184150</xdr:rowOff>
                  </from>
                  <to>
                    <xdr:col>38</xdr:col>
                    <xdr:colOff>127000</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146050</xdr:rowOff>
                  </from>
                  <to>
                    <xdr:col>38</xdr:col>
                    <xdr:colOff>57150</xdr:colOff>
                    <xdr:row>46</xdr:row>
                    <xdr:rowOff>127000</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139700</xdr:colOff>
                    <xdr:row>39</xdr:row>
                    <xdr:rowOff>0</xdr:rowOff>
                  </from>
                  <to>
                    <xdr:col>37</xdr:col>
                    <xdr:colOff>31750</xdr:colOff>
                    <xdr:row>39</xdr:row>
                    <xdr:rowOff>215900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139700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6350</xdr:rowOff>
                  </from>
                  <to>
                    <xdr:col>37</xdr:col>
                    <xdr:colOff>114300</xdr:colOff>
                    <xdr:row>27</xdr:row>
                    <xdr:rowOff>215900</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25400</xdr:rowOff>
                  </from>
                  <to>
                    <xdr:col>37</xdr:col>
                    <xdr:colOff>114300</xdr:colOff>
                    <xdr:row>28</xdr:row>
                    <xdr:rowOff>215900</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254000</xdr:rowOff>
                  </from>
                  <to>
                    <xdr:col>37</xdr:col>
                    <xdr:colOff>101600</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35</xdr:row>
                    <xdr:rowOff>0</xdr:rowOff>
                  </from>
                  <to>
                    <xdr:col>29</xdr:col>
                    <xdr:colOff>31750</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146050</xdr:colOff>
                    <xdr:row>40</xdr:row>
                    <xdr:rowOff>254000</xdr:rowOff>
                  </from>
                  <to>
                    <xdr:col>28</xdr:col>
                    <xdr:colOff>158750</xdr:colOff>
                    <xdr:row>42</xdr:row>
                    <xdr:rowOff>31750</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146050</xdr:colOff>
                    <xdr:row>36</xdr:row>
                    <xdr:rowOff>241300</xdr:rowOff>
                  </from>
                  <to>
                    <xdr:col>37</xdr:col>
                    <xdr:colOff>127000</xdr:colOff>
                    <xdr:row>38</xdr:row>
                    <xdr:rowOff>6350</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6350</xdr:rowOff>
                  </from>
                  <to>
                    <xdr:col>37</xdr:col>
                    <xdr:colOff>114300</xdr:colOff>
                    <xdr:row>32</xdr:row>
                    <xdr:rowOff>12700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241300</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6350</xdr:rowOff>
                  </from>
                  <to>
                    <xdr:col>37</xdr:col>
                    <xdr:colOff>101600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codeName="Sheet6">
    <pageSetUpPr fitToPage="1"/>
  </sheetPr>
  <dimension ref="A1:CJ73"/>
  <sheetViews>
    <sheetView showGridLines="0" view="pageBreakPreview" topLeftCell="F1" zoomScaleNormal="53" zoomScaleSheetLayoutView="100" workbookViewId="0">
      <selection activeCell="AO7" sqref="AO7"/>
    </sheetView>
  </sheetViews>
  <sheetFormatPr defaultColWidth="9" defaultRowHeight="13"/>
  <cols>
    <col min="1" max="1" width="1.58203125" style="71" customWidth="1"/>
    <col min="2" max="6" width="2.5" style="71" customWidth="1"/>
    <col min="7" max="9" width="2.08203125" style="71" customWidth="1"/>
    <col min="10" max="10" width="1.83203125" style="71" customWidth="1"/>
    <col min="11" max="12" width="2.08203125" style="71" customWidth="1"/>
    <col min="13" max="13" width="2.33203125" style="71" customWidth="1"/>
    <col min="14" max="15" width="2.08203125" style="71" customWidth="1"/>
    <col min="16" max="16" width="2.75" style="71" customWidth="1"/>
    <col min="17" max="19" width="2.08203125" style="71" customWidth="1"/>
    <col min="20" max="20" width="1.33203125" style="71" customWidth="1"/>
    <col min="21" max="30" width="2.08203125" style="71" customWidth="1"/>
    <col min="31" max="31" width="2.5" style="71" customWidth="1"/>
    <col min="32" max="32" width="2.75" style="71" customWidth="1"/>
    <col min="33" max="38" width="2.08203125" style="71" customWidth="1"/>
    <col min="39" max="39" width="2.75" style="71" customWidth="1"/>
    <col min="40" max="40" width="2.5" style="71" customWidth="1"/>
    <col min="41" max="42" width="2.08203125" style="71" customWidth="1"/>
    <col min="43" max="43" width="1.58203125" style="71" customWidth="1"/>
    <col min="44" max="44" width="2" style="71" customWidth="1"/>
    <col min="45" max="48" width="2.58203125" style="71" customWidth="1"/>
    <col min="49" max="62" width="2.83203125" style="71" customWidth="1"/>
    <col min="63" max="72" width="2.25" style="71" customWidth="1"/>
    <col min="73" max="73" width="3.08203125" style="71" customWidth="1"/>
    <col min="74" max="75" width="2.25" style="71" customWidth="1"/>
    <col min="76" max="76" width="3" style="71" customWidth="1"/>
    <col min="77" max="78" width="2.25" style="71" customWidth="1"/>
    <col min="79" max="81" width="2.08203125" style="71" customWidth="1"/>
    <col min="82" max="82" width="2" style="71" customWidth="1"/>
    <col min="83" max="85" width="2.33203125" style="71" customWidth="1"/>
    <col min="86" max="86" width="3.08203125" style="71" customWidth="1"/>
    <col min="87" max="92" width="2.33203125" style="71" customWidth="1"/>
    <col min="93" max="102" width="1.58203125" style="71" customWidth="1"/>
    <col min="103" max="16384" width="9" style="71"/>
  </cols>
  <sheetData>
    <row r="1" spans="1:88" ht="18" customHeight="1">
      <c r="B1" s="72" t="s">
        <v>2120</v>
      </c>
      <c r="M1" s="73"/>
      <c r="N1" s="1074" t="s">
        <v>2328</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8"/>
      <c r="AR2" s="438"/>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35"/>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9" t="s">
        <v>2111</v>
      </c>
      <c r="F15" s="54">
        <v>4</v>
      </c>
      <c r="G15" s="439" t="s">
        <v>2112</v>
      </c>
      <c r="H15" s="1060" t="s">
        <v>2113</v>
      </c>
      <c r="I15" s="1060"/>
      <c r="J15" s="1073"/>
      <c r="K15" s="54">
        <v>7</v>
      </c>
      <c r="L15" s="439" t="s">
        <v>2111</v>
      </c>
      <c r="M15" s="54">
        <v>3</v>
      </c>
      <c r="N15" s="439" t="s">
        <v>2112</v>
      </c>
      <c r="O15" s="439" t="s">
        <v>2114</v>
      </c>
      <c r="P15" s="104">
        <f>(K15*12+M15)-(D15*12+F15)+1</f>
        <v>12</v>
      </c>
      <c r="Q15" s="1060" t="s">
        <v>2115</v>
      </c>
      <c r="R15" s="1060"/>
      <c r="S15" s="105" t="s">
        <v>69</v>
      </c>
      <c r="U15" s="435"/>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3"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49999999999999"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40"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49999999999999"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40"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40"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40"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40"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40"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40"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40"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40"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49999999999999"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40"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40"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49999999999999"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49999999999999"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440"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40"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49999999999999"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49999999999999"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440"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49999999999999"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40"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6"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6"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6"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6"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6"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6"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6"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6" customHeight="1">
      <c r="BP64" s="97"/>
      <c r="BQ64" s="97"/>
      <c r="BR64" s="97"/>
      <c r="BS64" s="97"/>
      <c r="BT64" s="97"/>
      <c r="BU64" s="97"/>
      <c r="BV64" s="97"/>
      <c r="BW64" s="97"/>
      <c r="BX64" s="97"/>
      <c r="BY64" s="97"/>
      <c r="BZ64" s="97"/>
      <c r="CA64" s="97"/>
      <c r="CB64" s="97"/>
      <c r="CC64" s="97"/>
      <c r="CD64" s="97"/>
      <c r="CE64" s="97"/>
      <c r="CF64" s="97"/>
    </row>
    <row r="65" spans="20:71" ht="16" customHeight="1">
      <c r="BS65" s="97"/>
    </row>
    <row r="66" spans="20:71" ht="16" customHeight="1"/>
    <row r="67" spans="20:71" ht="16" customHeight="1">
      <c r="T67" s="71">
        <f>SUM(事業所個票５!BU51)</f>
        <v>0</v>
      </c>
    </row>
    <row r="68" spans="20:71" ht="16" customHeight="1"/>
    <row r="69" spans="20:71" ht="16" customHeight="1"/>
    <row r="70" spans="20:71" ht="16" customHeight="1"/>
    <row r="71" spans="20:71" ht="16" customHeight="1"/>
    <row r="72" spans="20:71" ht="16" customHeight="1"/>
    <row r="73" spans="20:71" ht="16"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12700</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12700</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120650</xdr:colOff>
                    <xdr:row>23</xdr:row>
                    <xdr:rowOff>6350</xdr:rowOff>
                  </from>
                  <to>
                    <xdr:col>29</xdr:col>
                    <xdr:colOff>101600</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120650</xdr:colOff>
                    <xdr:row>24</xdr:row>
                    <xdr:rowOff>25400</xdr:rowOff>
                  </from>
                  <to>
                    <xdr:col>29</xdr:col>
                    <xdr:colOff>101600</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120650</xdr:colOff>
                    <xdr:row>24</xdr:row>
                    <xdr:rowOff>266700</xdr:rowOff>
                  </from>
                  <to>
                    <xdr:col>29</xdr:col>
                    <xdr:colOff>101600</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120650</xdr:colOff>
                    <xdr:row>27</xdr:row>
                    <xdr:rowOff>12700</xdr:rowOff>
                  </from>
                  <to>
                    <xdr:col>29</xdr:col>
                    <xdr:colOff>101600</xdr:colOff>
                    <xdr:row>28</xdr:row>
                    <xdr:rowOff>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120650</xdr:colOff>
                    <xdr:row>28</xdr:row>
                    <xdr:rowOff>31750</xdr:rowOff>
                  </from>
                  <to>
                    <xdr:col>29</xdr:col>
                    <xdr:colOff>101600</xdr:colOff>
                    <xdr:row>28</xdr:row>
                    <xdr:rowOff>241300</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120650</xdr:colOff>
                    <xdr:row>29</xdr:row>
                    <xdr:rowOff>12700</xdr:rowOff>
                  </from>
                  <to>
                    <xdr:col>29</xdr:col>
                    <xdr:colOff>101600</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127000</xdr:colOff>
                    <xdr:row>43</xdr:row>
                    <xdr:rowOff>0</xdr:rowOff>
                  </from>
                  <to>
                    <xdr:col>29</xdr:col>
                    <xdr:colOff>95250</xdr:colOff>
                    <xdr:row>44</xdr:row>
                    <xdr:rowOff>31750</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127000</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120650</xdr:colOff>
                    <xdr:row>43</xdr:row>
                    <xdr:rowOff>19050</xdr:rowOff>
                  </from>
                  <to>
                    <xdr:col>37</xdr:col>
                    <xdr:colOff>101600</xdr:colOff>
                    <xdr:row>43</xdr:row>
                    <xdr:rowOff>203200</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120650</xdr:colOff>
                    <xdr:row>44</xdr:row>
                    <xdr:rowOff>12700</xdr:rowOff>
                  </from>
                  <to>
                    <xdr:col>37</xdr:col>
                    <xdr:colOff>101600</xdr:colOff>
                    <xdr:row>44</xdr:row>
                    <xdr:rowOff>177800</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12700</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31750</xdr:colOff>
                    <xdr:row>22</xdr:row>
                    <xdr:rowOff>133350</xdr:rowOff>
                  </from>
                  <to>
                    <xdr:col>30</xdr:col>
                    <xdr:colOff>50800</xdr:colOff>
                    <xdr:row>27</xdr:row>
                    <xdr:rowOff>31750</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12700</xdr:colOff>
                    <xdr:row>26</xdr:row>
                    <xdr:rowOff>107950</xdr:rowOff>
                  </from>
                  <to>
                    <xdr:col>30</xdr:col>
                    <xdr:colOff>50800</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12700</xdr:colOff>
                    <xdr:row>30</xdr:row>
                    <xdr:rowOff>127000</xdr:rowOff>
                  </from>
                  <to>
                    <xdr:col>30</xdr:col>
                    <xdr:colOff>50800</xdr:colOff>
                    <xdr:row>34</xdr:row>
                    <xdr:rowOff>50800</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120650</xdr:colOff>
                    <xdr:row>31</xdr:row>
                    <xdr:rowOff>6350</xdr:rowOff>
                  </from>
                  <to>
                    <xdr:col>29</xdr:col>
                    <xdr:colOff>101600</xdr:colOff>
                    <xdr:row>32</xdr:row>
                    <xdr:rowOff>25400</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120650</xdr:colOff>
                    <xdr:row>32</xdr:row>
                    <xdr:rowOff>57150</xdr:rowOff>
                  </from>
                  <to>
                    <xdr:col>29</xdr:col>
                    <xdr:colOff>101600</xdr:colOff>
                    <xdr:row>32</xdr:row>
                    <xdr:rowOff>254000</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120650</xdr:colOff>
                    <xdr:row>33</xdr:row>
                    <xdr:rowOff>44450</xdr:rowOff>
                  </from>
                  <to>
                    <xdr:col>29</xdr:col>
                    <xdr:colOff>101600</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165100</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88900</xdr:rowOff>
                  </from>
                  <to>
                    <xdr:col>29</xdr:col>
                    <xdr:colOff>146050</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31750</xdr:colOff>
                    <xdr:row>26</xdr:row>
                    <xdr:rowOff>133350</xdr:rowOff>
                  </from>
                  <to>
                    <xdr:col>38</xdr:col>
                    <xdr:colOff>69850</xdr:colOff>
                    <xdr:row>31</xdr:row>
                    <xdr:rowOff>31750</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12700</xdr:colOff>
                    <xdr:row>30</xdr:row>
                    <xdr:rowOff>114300</xdr:rowOff>
                  </from>
                  <to>
                    <xdr:col>39</xdr:col>
                    <xdr:colOff>38100</xdr:colOff>
                    <xdr:row>34</xdr:row>
                    <xdr:rowOff>12700</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107950</xdr:colOff>
                    <xdr:row>33</xdr:row>
                    <xdr:rowOff>184150</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107950</xdr:rowOff>
                  </from>
                  <to>
                    <xdr:col>38</xdr:col>
                    <xdr:colOff>152400</xdr:colOff>
                    <xdr:row>41</xdr:row>
                    <xdr:rowOff>203200</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50800</xdr:colOff>
                    <xdr:row>43</xdr:row>
                    <xdr:rowOff>0</xdr:rowOff>
                  </from>
                  <to>
                    <xdr:col>38</xdr:col>
                    <xdr:colOff>50800</xdr:colOff>
                    <xdr:row>46</xdr:row>
                    <xdr:rowOff>127000</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31750</xdr:colOff>
                    <xdr:row>20</xdr:row>
                    <xdr:rowOff>0</xdr:rowOff>
                  </from>
                  <to>
                    <xdr:col>30</xdr:col>
                    <xdr:colOff>38100</xdr:colOff>
                    <xdr:row>23</xdr:row>
                    <xdr:rowOff>88900</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50800</xdr:colOff>
                    <xdr:row>20</xdr:row>
                    <xdr:rowOff>0</xdr:rowOff>
                  </from>
                  <to>
                    <xdr:col>38</xdr:col>
                    <xdr:colOff>57150</xdr:colOff>
                    <xdr:row>23</xdr:row>
                    <xdr:rowOff>88900</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50800</xdr:colOff>
                    <xdr:row>27</xdr:row>
                    <xdr:rowOff>50800</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127000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127000</xdr:colOff>
                    <xdr:row>40</xdr:row>
                    <xdr:rowOff>273050</xdr:rowOff>
                  </from>
                  <to>
                    <xdr:col>37</xdr:col>
                    <xdr:colOff>19050</xdr:colOff>
                    <xdr:row>41</xdr:row>
                    <xdr:rowOff>196850</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127000</xdr:colOff>
                    <xdr:row>20</xdr:row>
                    <xdr:rowOff>0</xdr:rowOff>
                  </from>
                  <to>
                    <xdr:col>37</xdr:col>
                    <xdr:colOff>107950</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127000</xdr:colOff>
                    <xdr:row>21</xdr:row>
                    <xdr:rowOff>0</xdr:rowOff>
                  </from>
                  <to>
                    <xdr:col>37</xdr:col>
                    <xdr:colOff>107950</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120650</xdr:colOff>
                    <xdr:row>27</xdr:row>
                    <xdr:rowOff>6350</xdr:rowOff>
                  </from>
                  <to>
                    <xdr:col>37</xdr:col>
                    <xdr:colOff>101600</xdr:colOff>
                    <xdr:row>27</xdr:row>
                    <xdr:rowOff>215900</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120650</xdr:colOff>
                    <xdr:row>28</xdr:row>
                    <xdr:rowOff>25400</xdr:rowOff>
                  </from>
                  <to>
                    <xdr:col>37</xdr:col>
                    <xdr:colOff>101600</xdr:colOff>
                    <xdr:row>28</xdr:row>
                    <xdr:rowOff>215900</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120650</xdr:colOff>
                    <xdr:row>28</xdr:row>
                    <xdr:rowOff>254000</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120650</xdr:colOff>
                    <xdr:row>35</xdr:row>
                    <xdr:rowOff>0</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120650</xdr:colOff>
                    <xdr:row>36</xdr:row>
                    <xdr:rowOff>254000</xdr:rowOff>
                  </from>
                  <to>
                    <xdr:col>29</xdr:col>
                    <xdr:colOff>25400</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12700</xdr:colOff>
                    <xdr:row>40</xdr:row>
                    <xdr:rowOff>12700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260350</xdr:rowOff>
                  </from>
                  <to>
                    <xdr:col>28</xdr:col>
                    <xdr:colOff>152400</xdr:colOff>
                    <xdr:row>42</xdr:row>
                    <xdr:rowOff>25400</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146050</xdr:colOff>
                    <xdr:row>38</xdr:row>
                    <xdr:rowOff>69850</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127000</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241300</xdr:rowOff>
                  </from>
                  <to>
                    <xdr:col>37</xdr:col>
                    <xdr:colOff>114300</xdr:colOff>
                    <xdr:row>38</xdr:row>
                    <xdr:rowOff>12700</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120650</xdr:colOff>
                    <xdr:row>23</xdr:row>
                    <xdr:rowOff>19050</xdr:rowOff>
                  </from>
                  <to>
                    <xdr:col>37</xdr:col>
                    <xdr:colOff>101600</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120650</xdr:colOff>
                    <xdr:row>24</xdr:row>
                    <xdr:rowOff>31750</xdr:rowOff>
                  </from>
                  <to>
                    <xdr:col>37</xdr:col>
                    <xdr:colOff>101600</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120650</xdr:colOff>
                    <xdr:row>25</xdr:row>
                    <xdr:rowOff>6350</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120650</xdr:colOff>
                    <xdr:row>31</xdr:row>
                    <xdr:rowOff>6350</xdr:rowOff>
                  </from>
                  <to>
                    <xdr:col>37</xdr:col>
                    <xdr:colOff>101600</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120650</xdr:colOff>
                    <xdr:row>32</xdr:row>
                    <xdr:rowOff>57150</xdr:rowOff>
                  </from>
                  <to>
                    <xdr:col>37</xdr:col>
                    <xdr:colOff>101600</xdr:colOff>
                    <xdr:row>32</xdr:row>
                    <xdr:rowOff>234950</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120650</xdr:colOff>
                    <xdr:row>33</xdr:row>
                    <xdr:rowOff>6350</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2F12-12D7-4961-BAA8-DD276F34C808}">
  <sheetPr codeName="Sheet7">
    <pageSetUpPr fitToPage="1"/>
  </sheetPr>
  <dimension ref="A1:CJ73"/>
  <sheetViews>
    <sheetView showGridLines="0" view="pageBreakPreview" topLeftCell="F1" zoomScaleNormal="53" zoomScaleSheetLayoutView="100" workbookViewId="0">
      <selection activeCell="AM5" sqref="AM5:AP5"/>
    </sheetView>
  </sheetViews>
  <sheetFormatPr defaultColWidth="9" defaultRowHeight="13"/>
  <cols>
    <col min="1" max="1" width="1.58203125" style="71" customWidth="1"/>
    <col min="2" max="6" width="2.5" style="71" customWidth="1"/>
    <col min="7" max="9" width="2.08203125" style="71" customWidth="1"/>
    <col min="10" max="10" width="1.83203125" style="71" customWidth="1"/>
    <col min="11" max="12" width="2.08203125" style="71" customWidth="1"/>
    <col min="13" max="13" width="2.33203125" style="71" customWidth="1"/>
    <col min="14" max="15" width="2.08203125" style="71" customWidth="1"/>
    <col min="16" max="16" width="2.75" style="71" customWidth="1"/>
    <col min="17" max="19" width="2.08203125" style="71" customWidth="1"/>
    <col min="20" max="20" width="1.33203125" style="71" customWidth="1"/>
    <col min="21" max="30" width="2.08203125" style="71" customWidth="1"/>
    <col min="31" max="31" width="2.5" style="71" customWidth="1"/>
    <col min="32" max="32" width="2.75" style="71" customWidth="1"/>
    <col min="33" max="38" width="2.08203125" style="71" customWidth="1"/>
    <col min="39" max="39" width="2.75" style="71" customWidth="1"/>
    <col min="40" max="40" width="2.5" style="71" customWidth="1"/>
    <col min="41" max="42" width="2.08203125" style="71" customWidth="1"/>
    <col min="43" max="43" width="1.58203125" style="71" customWidth="1"/>
    <col min="44" max="44" width="2" style="71" customWidth="1"/>
    <col min="45" max="48" width="2.58203125" style="71" customWidth="1"/>
    <col min="49" max="62" width="2.83203125" style="71" customWidth="1"/>
    <col min="63" max="72" width="2.25" style="71" customWidth="1"/>
    <col min="73" max="73" width="3.08203125" style="71" customWidth="1"/>
    <col min="74" max="75" width="2.25" style="71" customWidth="1"/>
    <col min="76" max="76" width="3" style="71" customWidth="1"/>
    <col min="77" max="78" width="2.25" style="71" customWidth="1"/>
    <col min="79" max="81" width="2.08203125" style="71" customWidth="1"/>
    <col min="82" max="82" width="2" style="71" customWidth="1"/>
    <col min="83" max="85" width="2.33203125" style="71" customWidth="1"/>
    <col min="86" max="86" width="3.08203125" style="71" customWidth="1"/>
    <col min="87" max="92" width="2.33203125" style="71" customWidth="1"/>
    <col min="93" max="102" width="1.58203125" style="71" customWidth="1"/>
    <col min="103" max="16384" width="9" style="71"/>
  </cols>
  <sheetData>
    <row r="1" spans="1:88" ht="18" customHeight="1">
      <c r="B1" s="72" t="s">
        <v>2120</v>
      </c>
      <c r="M1" s="73"/>
      <c r="N1" s="1074" t="s">
        <v>2329</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3"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49999999999999"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49999999999999"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49999999999999"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49999999999999"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49999999999999"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49999999999999"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49999999999999"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49999999999999"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6"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6"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6"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6"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6"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6"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6"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6" customHeight="1">
      <c r="BP64" s="97"/>
      <c r="BQ64" s="97"/>
      <c r="BR64" s="97"/>
      <c r="BS64" s="97"/>
      <c r="BT64" s="97"/>
      <c r="BU64" s="97"/>
      <c r="BV64" s="97"/>
      <c r="BW64" s="97"/>
      <c r="BX64" s="97"/>
      <c r="BY64" s="97"/>
      <c r="BZ64" s="97"/>
      <c r="CA64" s="97"/>
      <c r="CB64" s="97"/>
      <c r="CC64" s="97"/>
      <c r="CD64" s="97"/>
      <c r="CE64" s="97"/>
      <c r="CF64" s="97"/>
    </row>
    <row r="65" spans="20:71" ht="16" customHeight="1">
      <c r="BS65" s="97"/>
    </row>
    <row r="66" spans="20:71" ht="16" customHeight="1"/>
    <row r="67" spans="20:71" ht="16" customHeight="1">
      <c r="T67" s="71">
        <f>SUM(事業所個票６!BU51)</f>
        <v>0</v>
      </c>
    </row>
    <row r="68" spans="20:71" ht="16" customHeight="1"/>
    <row r="69" spans="20:71" ht="16" customHeight="1"/>
    <row r="70" spans="20:71" ht="16" customHeight="1"/>
    <row r="71" spans="20:71" ht="16" customHeight="1"/>
    <row r="72" spans="20:71" ht="16" customHeight="1"/>
    <row r="73" spans="20:71" ht="16"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7056F18B-84B7-439F-8615-7E2B4779ED1C}">
      <formula1>0</formula1>
    </dataValidation>
    <dataValidation type="list" allowBlank="1" showInputMessage="1" showErrorMessage="1" sqref="AL41:AP41" xr:uid="{129766A7-7B8B-4F3D-AE10-8EA51742C80C}">
      <formula1>INDIRECT(BF1)</formula1>
    </dataValidation>
    <dataValidation type="list" allowBlank="1" showInputMessage="1" showErrorMessage="1" sqref="AD41:AH41" xr:uid="{06B7E9BA-9D2D-44A8-BF69-C382AF7E9B5E}">
      <formula1>INDIRECT(BF1)</formula1>
    </dataValidation>
    <dataValidation type="textLength" operator="equal" allowBlank="1" showInputMessage="1" showErrorMessage="1" error="10桁の介護保険事業所番号を入力してください。_x000a_（桁数が異なるとエラーになります）" sqref="B5:F5" xr:uid="{BA3E0B4E-78C0-458F-9E7A-8743AC3E9BC8}">
      <formula1>10</formula1>
    </dataValidation>
    <dataValidation type="list" allowBlank="1" showInputMessage="1" showErrorMessage="1" sqref="K15:K16 D15:D16" xr:uid="{6962AA04-A73D-42AD-9E96-160FE5FC475E}">
      <formula1>"6,7"</formula1>
    </dataValidation>
    <dataValidation type="list" allowBlank="1" showInputMessage="1" showErrorMessage="1" sqref="M15:M16" xr:uid="{67E0403C-1D4B-4A57-B746-ECC7E88F0141}">
      <formula1>"1,2,3,6,7,8,9,10,11,12"</formula1>
    </dataValidation>
    <dataValidation type="list" allowBlank="1" showInputMessage="1" showErrorMessage="1" sqref="M5:O5" xr:uid="{DFE7D490-0691-41BD-BC1F-81049D688E27}">
      <formula1>INDIRECT(J5)</formula1>
    </dataValidation>
    <dataValidation type="list" allowBlank="1" showInputMessage="1" showErrorMessage="1" sqref="Y5:AD5" xr:uid="{63ACA720-B1F1-44B3-AE00-073D2ABABA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133350</xdr:colOff>
                    <xdr:row>20</xdr:row>
                    <xdr:rowOff>19050</xdr:rowOff>
                  </from>
                  <to>
                    <xdr:col>29</xdr:col>
                    <xdr:colOff>114300</xdr:colOff>
                    <xdr:row>21</xdr:row>
                    <xdr:rowOff>12700</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133350</xdr:colOff>
                    <xdr:row>21</xdr:row>
                    <xdr:rowOff>12700</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120650</xdr:colOff>
                    <xdr:row>23</xdr:row>
                    <xdr:rowOff>6350</xdr:rowOff>
                  </from>
                  <to>
                    <xdr:col>29</xdr:col>
                    <xdr:colOff>101600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120650</xdr:colOff>
                    <xdr:row>24</xdr:row>
                    <xdr:rowOff>25400</xdr:rowOff>
                  </from>
                  <to>
                    <xdr:col>29</xdr:col>
                    <xdr:colOff>101600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120650</xdr:colOff>
                    <xdr:row>24</xdr:row>
                    <xdr:rowOff>266700</xdr:rowOff>
                  </from>
                  <to>
                    <xdr:col>29</xdr:col>
                    <xdr:colOff>101600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120650</xdr:colOff>
                    <xdr:row>27</xdr:row>
                    <xdr:rowOff>12700</xdr:rowOff>
                  </from>
                  <to>
                    <xdr:col>29</xdr:col>
                    <xdr:colOff>101600</xdr:colOff>
                    <xdr:row>28</xdr:row>
                    <xdr:rowOff>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120650</xdr:colOff>
                    <xdr:row>28</xdr:row>
                    <xdr:rowOff>31750</xdr:rowOff>
                  </from>
                  <to>
                    <xdr:col>29</xdr:col>
                    <xdr:colOff>101600</xdr:colOff>
                    <xdr:row>28</xdr:row>
                    <xdr:rowOff>241300</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120650</xdr:colOff>
                    <xdr:row>29</xdr:row>
                    <xdr:rowOff>12700</xdr:rowOff>
                  </from>
                  <to>
                    <xdr:col>29</xdr:col>
                    <xdr:colOff>101600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127000</xdr:colOff>
                    <xdr:row>43</xdr:row>
                    <xdr:rowOff>0</xdr:rowOff>
                  </from>
                  <to>
                    <xdr:col>29</xdr:col>
                    <xdr:colOff>95250</xdr:colOff>
                    <xdr:row>44</xdr:row>
                    <xdr:rowOff>31750</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127000</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120650</xdr:colOff>
                    <xdr:row>43</xdr:row>
                    <xdr:rowOff>19050</xdr:rowOff>
                  </from>
                  <to>
                    <xdr:col>37</xdr:col>
                    <xdr:colOff>101600</xdr:colOff>
                    <xdr:row>43</xdr:row>
                    <xdr:rowOff>203200</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120650</xdr:colOff>
                    <xdr:row>44</xdr:row>
                    <xdr:rowOff>12700</xdr:rowOff>
                  </from>
                  <to>
                    <xdr:col>37</xdr:col>
                    <xdr:colOff>101600</xdr:colOff>
                    <xdr:row>44</xdr:row>
                    <xdr:rowOff>177800</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95250</xdr:colOff>
                    <xdr:row>20</xdr:row>
                    <xdr:rowOff>12700</xdr:rowOff>
                  </from>
                  <to>
                    <xdr:col>29</xdr:col>
                    <xdr:colOff>76200</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31750</xdr:colOff>
                    <xdr:row>22</xdr:row>
                    <xdr:rowOff>133350</xdr:rowOff>
                  </from>
                  <to>
                    <xdr:col>30</xdr:col>
                    <xdr:colOff>50800</xdr:colOff>
                    <xdr:row>27</xdr:row>
                    <xdr:rowOff>31750</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12700</xdr:colOff>
                    <xdr:row>26</xdr:row>
                    <xdr:rowOff>107950</xdr:rowOff>
                  </from>
                  <to>
                    <xdr:col>30</xdr:col>
                    <xdr:colOff>50800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12700</xdr:colOff>
                    <xdr:row>30</xdr:row>
                    <xdr:rowOff>127000</xdr:rowOff>
                  </from>
                  <to>
                    <xdr:col>30</xdr:col>
                    <xdr:colOff>50800</xdr:colOff>
                    <xdr:row>34</xdr:row>
                    <xdr:rowOff>50800</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120650</xdr:colOff>
                    <xdr:row>31</xdr:row>
                    <xdr:rowOff>6350</xdr:rowOff>
                  </from>
                  <to>
                    <xdr:col>29</xdr:col>
                    <xdr:colOff>101600</xdr:colOff>
                    <xdr:row>32</xdr:row>
                    <xdr:rowOff>25400</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120650</xdr:colOff>
                    <xdr:row>32</xdr:row>
                    <xdr:rowOff>57150</xdr:rowOff>
                  </from>
                  <to>
                    <xdr:col>29</xdr:col>
                    <xdr:colOff>101600</xdr:colOff>
                    <xdr:row>32</xdr:row>
                    <xdr:rowOff>254000</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120650</xdr:colOff>
                    <xdr:row>33</xdr:row>
                    <xdr:rowOff>44450</xdr:rowOff>
                  </from>
                  <to>
                    <xdr:col>29</xdr:col>
                    <xdr:colOff>101600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133350</xdr:colOff>
                    <xdr:row>34</xdr:row>
                    <xdr:rowOff>38100</xdr:rowOff>
                  </from>
                  <to>
                    <xdr:col>30</xdr:col>
                    <xdr:colOff>165100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88900</xdr:rowOff>
                  </from>
                  <to>
                    <xdr:col>29</xdr:col>
                    <xdr:colOff>146050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31750</xdr:colOff>
                    <xdr:row>26</xdr:row>
                    <xdr:rowOff>133350</xdr:rowOff>
                  </from>
                  <to>
                    <xdr:col>38</xdr:col>
                    <xdr:colOff>69850</xdr:colOff>
                    <xdr:row>31</xdr:row>
                    <xdr:rowOff>31750</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12700</xdr:colOff>
                    <xdr:row>30</xdr:row>
                    <xdr:rowOff>114300</xdr:rowOff>
                  </from>
                  <to>
                    <xdr:col>39</xdr:col>
                    <xdr:colOff>38100</xdr:colOff>
                    <xdr:row>34</xdr:row>
                    <xdr:rowOff>12700</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107950</xdr:colOff>
                    <xdr:row>33</xdr:row>
                    <xdr:rowOff>184150</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19050</xdr:colOff>
                    <xdr:row>38</xdr:row>
                    <xdr:rowOff>107950</xdr:rowOff>
                  </from>
                  <to>
                    <xdr:col>38</xdr:col>
                    <xdr:colOff>152400</xdr:colOff>
                    <xdr:row>41</xdr:row>
                    <xdr:rowOff>203200</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50800</xdr:colOff>
                    <xdr:row>43</xdr:row>
                    <xdr:rowOff>0</xdr:rowOff>
                  </from>
                  <to>
                    <xdr:col>38</xdr:col>
                    <xdr:colOff>50800</xdr:colOff>
                    <xdr:row>46</xdr:row>
                    <xdr:rowOff>127000</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31750</xdr:colOff>
                    <xdr:row>20</xdr:row>
                    <xdr:rowOff>0</xdr:rowOff>
                  </from>
                  <to>
                    <xdr:col>30</xdr:col>
                    <xdr:colOff>38100</xdr:colOff>
                    <xdr:row>23</xdr:row>
                    <xdr:rowOff>88900</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50800</xdr:colOff>
                    <xdr:row>20</xdr:row>
                    <xdr:rowOff>0</xdr:rowOff>
                  </from>
                  <to>
                    <xdr:col>38</xdr:col>
                    <xdr:colOff>57150</xdr:colOff>
                    <xdr:row>23</xdr:row>
                    <xdr:rowOff>88900</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57150</xdr:colOff>
                    <xdr:row>22</xdr:row>
                    <xdr:rowOff>95250</xdr:rowOff>
                  </from>
                  <to>
                    <xdr:col>38</xdr:col>
                    <xdr:colOff>50800</xdr:colOff>
                    <xdr:row>27</xdr:row>
                    <xdr:rowOff>50800</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127000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127000</xdr:colOff>
                    <xdr:row>40</xdr:row>
                    <xdr:rowOff>273050</xdr:rowOff>
                  </from>
                  <to>
                    <xdr:col>37</xdr:col>
                    <xdr:colOff>19050</xdr:colOff>
                    <xdr:row>41</xdr:row>
                    <xdr:rowOff>196850</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127000</xdr:colOff>
                    <xdr:row>20</xdr:row>
                    <xdr:rowOff>0</xdr:rowOff>
                  </from>
                  <to>
                    <xdr:col>37</xdr:col>
                    <xdr:colOff>107950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127000</xdr:colOff>
                    <xdr:row>21</xdr:row>
                    <xdr:rowOff>0</xdr:rowOff>
                  </from>
                  <to>
                    <xdr:col>37</xdr:col>
                    <xdr:colOff>107950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120650</xdr:colOff>
                    <xdr:row>27</xdr:row>
                    <xdr:rowOff>6350</xdr:rowOff>
                  </from>
                  <to>
                    <xdr:col>37</xdr:col>
                    <xdr:colOff>101600</xdr:colOff>
                    <xdr:row>27</xdr:row>
                    <xdr:rowOff>215900</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120650</xdr:colOff>
                    <xdr:row>28</xdr:row>
                    <xdr:rowOff>25400</xdr:rowOff>
                  </from>
                  <to>
                    <xdr:col>37</xdr:col>
                    <xdr:colOff>101600</xdr:colOff>
                    <xdr:row>28</xdr:row>
                    <xdr:rowOff>215900</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120650</xdr:colOff>
                    <xdr:row>28</xdr:row>
                    <xdr:rowOff>254000</xdr:rowOff>
                  </from>
                  <to>
                    <xdr:col>37</xdr:col>
                    <xdr:colOff>95250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120650</xdr:colOff>
                    <xdr:row>35</xdr:row>
                    <xdr:rowOff>0</xdr:rowOff>
                  </from>
                  <to>
                    <xdr:col>29</xdr:col>
                    <xdr:colOff>19050</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120650</xdr:colOff>
                    <xdr:row>36</xdr:row>
                    <xdr:rowOff>254000</xdr:rowOff>
                  </from>
                  <to>
                    <xdr:col>29</xdr:col>
                    <xdr:colOff>25400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133350</xdr:colOff>
                    <xdr:row>38</xdr:row>
                    <xdr:rowOff>133350</xdr:rowOff>
                  </from>
                  <to>
                    <xdr:col>29</xdr:col>
                    <xdr:colOff>12700</xdr:colOff>
                    <xdr:row>40</xdr:row>
                    <xdr:rowOff>12700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133350</xdr:colOff>
                    <xdr:row>40</xdr:row>
                    <xdr:rowOff>260350</xdr:rowOff>
                  </from>
                  <to>
                    <xdr:col>28</xdr:col>
                    <xdr:colOff>152400</xdr:colOff>
                    <xdr:row>42</xdr:row>
                    <xdr:rowOff>25400</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146050</xdr:colOff>
                    <xdr:row>38</xdr:row>
                    <xdr:rowOff>69850</xdr:rowOff>
                  </from>
                  <to>
                    <xdr:col>30</xdr:col>
                    <xdr:colOff>95250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133350</xdr:colOff>
                    <xdr:row>34</xdr:row>
                    <xdr:rowOff>127000</xdr:rowOff>
                  </from>
                  <to>
                    <xdr:col>37</xdr:col>
                    <xdr:colOff>114300</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133350</xdr:colOff>
                    <xdr:row>36</xdr:row>
                    <xdr:rowOff>241300</xdr:rowOff>
                  </from>
                  <to>
                    <xdr:col>37</xdr:col>
                    <xdr:colOff>114300</xdr:colOff>
                    <xdr:row>38</xdr:row>
                    <xdr:rowOff>12700</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120650</xdr:colOff>
                    <xdr:row>23</xdr:row>
                    <xdr:rowOff>19050</xdr:rowOff>
                  </from>
                  <to>
                    <xdr:col>37</xdr:col>
                    <xdr:colOff>101600</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120650</xdr:colOff>
                    <xdr:row>24</xdr:row>
                    <xdr:rowOff>31750</xdr:rowOff>
                  </from>
                  <to>
                    <xdr:col>37</xdr:col>
                    <xdr:colOff>101600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120650</xdr:colOff>
                    <xdr:row>25</xdr:row>
                    <xdr:rowOff>6350</xdr:rowOff>
                  </from>
                  <to>
                    <xdr:col>37</xdr:col>
                    <xdr:colOff>19050</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120650</xdr:colOff>
                    <xdr:row>31</xdr:row>
                    <xdr:rowOff>6350</xdr:rowOff>
                  </from>
                  <to>
                    <xdr:col>37</xdr:col>
                    <xdr:colOff>101600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120650</xdr:colOff>
                    <xdr:row>32</xdr:row>
                    <xdr:rowOff>57150</xdr:rowOff>
                  </from>
                  <to>
                    <xdr:col>37</xdr:col>
                    <xdr:colOff>101600</xdr:colOff>
                    <xdr:row>32</xdr:row>
                    <xdr:rowOff>234950</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120650</xdr:colOff>
                    <xdr:row>33</xdr:row>
                    <xdr:rowOff>6350</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EF1A8F5-6A67-4E1C-9B8E-C55272424ABE}">
          <x14:formula1>
            <xm:f>【参考】数式用!$B$4:$E$4</xm:f>
          </x14:formula1>
          <xm:sqref>B9:F9</xm:sqref>
        </x14:dataValidation>
        <x14:dataValidation type="list" allowBlank="1" showInputMessage="1" showErrorMessage="1" xr:uid="{B1FEDCAA-95F1-455F-93F7-38C18DC01113}">
          <x14:formula1>
            <xm:f>【参考】数式用!$F$4:$H$4</xm:f>
          </x14:formula1>
          <xm:sqref>G9</xm:sqref>
        </x14:dataValidation>
        <x14:dataValidation type="list" allowBlank="1" showInputMessage="1" showErrorMessage="1" xr:uid="{D8E8E5E9-191E-43BD-B92B-465B33742A8B}">
          <x14:formula1>
            <xm:f>【参考】数式用!$I$4:$J$4</xm:f>
          </x14:formula1>
          <xm:sqref>L9</xm:sqref>
        </x14:dataValidation>
        <x14:dataValidation type="list" allowBlank="1" showInputMessage="1" showErrorMessage="1" xr:uid="{81D733F8-2DC4-4525-BEB4-109359A5E3B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0B8D3-0715-4725-901C-CB678334C2F7}">
  <sheetPr codeName="Sheet8">
    <pageSetUpPr fitToPage="1"/>
  </sheetPr>
  <dimension ref="A1:CJ73"/>
  <sheetViews>
    <sheetView showGridLines="0" view="pageBreakPreview" topLeftCell="F1" zoomScaleNormal="53" zoomScaleSheetLayoutView="100" workbookViewId="0">
      <selection activeCell="AE4" sqref="AE4:AH4"/>
    </sheetView>
  </sheetViews>
  <sheetFormatPr defaultColWidth="9" defaultRowHeight="13"/>
  <cols>
    <col min="1" max="1" width="1.58203125" style="71" customWidth="1"/>
    <col min="2" max="6" width="2.5" style="71" customWidth="1"/>
    <col min="7" max="9" width="2.08203125" style="71" customWidth="1"/>
    <col min="10" max="10" width="1.83203125" style="71" customWidth="1"/>
    <col min="11" max="12" width="2.08203125" style="71" customWidth="1"/>
    <col min="13" max="13" width="2.33203125" style="71" customWidth="1"/>
    <col min="14" max="15" width="2.08203125" style="71" customWidth="1"/>
    <col min="16" max="16" width="2.75" style="71" customWidth="1"/>
    <col min="17" max="19" width="2.08203125" style="71" customWidth="1"/>
    <col min="20" max="20" width="1.33203125" style="71" customWidth="1"/>
    <col min="21" max="30" width="2.08203125" style="71" customWidth="1"/>
    <col min="31" max="31" width="2.5" style="71" customWidth="1"/>
    <col min="32" max="32" width="2.75" style="71" customWidth="1"/>
    <col min="33" max="38" width="2.08203125" style="71" customWidth="1"/>
    <col min="39" max="39" width="2.75" style="71" customWidth="1"/>
    <col min="40" max="40" width="2.5" style="71" customWidth="1"/>
    <col min="41" max="42" width="2.08203125" style="71" customWidth="1"/>
    <col min="43" max="43" width="1.58203125" style="71" customWidth="1"/>
    <col min="44" max="44" width="2" style="71" customWidth="1"/>
    <col min="45" max="48" width="2.58203125" style="71" customWidth="1"/>
    <col min="49" max="62" width="2.83203125" style="71" customWidth="1"/>
    <col min="63" max="72" width="2.25" style="71" customWidth="1"/>
    <col min="73" max="73" width="3.08203125" style="71" customWidth="1"/>
    <col min="74" max="75" width="2.25" style="71" customWidth="1"/>
    <col min="76" max="76" width="3" style="71" customWidth="1"/>
    <col min="77" max="78" width="2.25" style="71" customWidth="1"/>
    <col min="79" max="81" width="2.08203125" style="71" customWidth="1"/>
    <col min="82" max="82" width="2" style="71" customWidth="1"/>
    <col min="83" max="85" width="2.33203125" style="71" customWidth="1"/>
    <col min="86" max="86" width="3.08203125" style="71" customWidth="1"/>
    <col min="87" max="92" width="2.33203125" style="71" customWidth="1"/>
    <col min="93" max="102" width="1.58203125" style="71" customWidth="1"/>
    <col min="103" max="16384" width="9" style="71"/>
  </cols>
  <sheetData>
    <row r="1" spans="1:88" ht="18" customHeight="1">
      <c r="B1" s="72" t="s">
        <v>2120</v>
      </c>
      <c r="M1" s="73"/>
      <c r="N1" s="1074" t="s">
        <v>2330</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3"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49999999999999"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49999999999999"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49999999999999"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49999999999999"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49999999999999"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49999999999999"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49999999999999"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49999999999999"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6"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6"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6"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6"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6"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6"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6"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6" customHeight="1">
      <c r="BP64" s="97"/>
      <c r="BQ64" s="97"/>
      <c r="BR64" s="97"/>
      <c r="BS64" s="97"/>
      <c r="BT64" s="97"/>
      <c r="BU64" s="97"/>
      <c r="BV64" s="97"/>
      <c r="BW64" s="97"/>
      <c r="BX64" s="97"/>
      <c r="BY64" s="97"/>
      <c r="BZ64" s="97"/>
      <c r="CA64" s="97"/>
      <c r="CB64" s="97"/>
      <c r="CC64" s="97"/>
      <c r="CD64" s="97"/>
      <c r="CE64" s="97"/>
      <c r="CF64" s="97"/>
    </row>
    <row r="65" spans="20:71" ht="16" customHeight="1">
      <c r="BS65" s="97"/>
    </row>
    <row r="66" spans="20:71" ht="16" customHeight="1"/>
    <row r="67" spans="20:71" ht="16" customHeight="1">
      <c r="T67" s="71">
        <f>SUM(事業所個票７!BU51)</f>
        <v>0</v>
      </c>
    </row>
    <row r="68" spans="20:71" ht="16" customHeight="1"/>
    <row r="69" spans="20:71" ht="16" customHeight="1"/>
    <row r="70" spans="20:71" ht="16" customHeight="1"/>
    <row r="71" spans="20:71" ht="16" customHeight="1"/>
    <row r="72" spans="20:71" ht="16" customHeight="1"/>
    <row r="73" spans="20:71" ht="16"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07DF370-01D7-490B-940F-F89D9CC39D27}">
      <formula1>サービス名</formula1>
    </dataValidation>
    <dataValidation type="list" allowBlank="1" showInputMessage="1" showErrorMessage="1" sqref="M5:O5" xr:uid="{731D4E50-FBC0-459F-94C0-5F2FDF5D8BA9}">
      <formula1>INDIRECT(J5)</formula1>
    </dataValidation>
    <dataValidation type="list" allowBlank="1" showInputMessage="1" showErrorMessage="1" sqref="M15:M16" xr:uid="{F7F7CE89-10A2-40F8-BA42-A7CA77CA933F}">
      <formula1>"1,2,3,6,7,8,9,10,11,12"</formula1>
    </dataValidation>
    <dataValidation type="list" allowBlank="1" showInputMessage="1" showErrorMessage="1" sqref="K15:K16 D15:D16" xr:uid="{3B3EEF1F-DE57-48BA-A705-BB3DCC5C4F10}">
      <formula1>"6,7"</formula1>
    </dataValidation>
    <dataValidation type="textLength" operator="equal" allowBlank="1" showInputMessage="1" showErrorMessage="1" error="10桁の介護保険事業所番号を入力してください。_x000a_（桁数が異なるとエラーになります）" sqref="B5:F5" xr:uid="{CA2F8C5A-BEC8-4294-A8A3-53869DB35C9F}">
      <formula1>10</formula1>
    </dataValidation>
    <dataValidation type="list" allowBlank="1" showInputMessage="1" showErrorMessage="1" sqref="AD41:AH41" xr:uid="{A8659C71-E6A2-4BCB-AF3E-7890091D54CF}">
      <formula1>INDIRECT(BF1)</formula1>
    </dataValidation>
    <dataValidation type="list" allowBlank="1" showInputMessage="1" showErrorMessage="1" sqref="AL41:AP41" xr:uid="{42792985-CC1B-443C-8964-275084D08F3F}">
      <formula1>INDIRECT(BF1)</formula1>
    </dataValidation>
    <dataValidation type="whole" operator="greaterThanOrEqual" allowBlank="1" showInputMessage="1" showErrorMessage="1" prompt="要件を満たす職員数を記入してください。" sqref="AG37:AH37 AO37:AP37" xr:uid="{4C2E9202-A079-4CEC-B91C-E16FD3D6A12B}">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133350</xdr:colOff>
                    <xdr:row>20</xdr:row>
                    <xdr:rowOff>19050</xdr:rowOff>
                  </from>
                  <to>
                    <xdr:col>29</xdr:col>
                    <xdr:colOff>114300</xdr:colOff>
                    <xdr:row>21</xdr:row>
                    <xdr:rowOff>12700</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133350</xdr:colOff>
                    <xdr:row>21</xdr:row>
                    <xdr:rowOff>12700</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120650</xdr:colOff>
                    <xdr:row>23</xdr:row>
                    <xdr:rowOff>6350</xdr:rowOff>
                  </from>
                  <to>
                    <xdr:col>29</xdr:col>
                    <xdr:colOff>101600</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120650</xdr:colOff>
                    <xdr:row>24</xdr:row>
                    <xdr:rowOff>25400</xdr:rowOff>
                  </from>
                  <to>
                    <xdr:col>29</xdr:col>
                    <xdr:colOff>101600</xdr:colOff>
                    <xdr:row>24</xdr:row>
                    <xdr:rowOff>247650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120650</xdr:colOff>
                    <xdr:row>24</xdr:row>
                    <xdr:rowOff>266700</xdr:rowOff>
                  </from>
                  <to>
                    <xdr:col>29</xdr:col>
                    <xdr:colOff>101600</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120650</xdr:colOff>
                    <xdr:row>27</xdr:row>
                    <xdr:rowOff>12700</xdr:rowOff>
                  </from>
                  <to>
                    <xdr:col>29</xdr:col>
                    <xdr:colOff>101600</xdr:colOff>
                    <xdr:row>28</xdr:row>
                    <xdr:rowOff>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120650</xdr:colOff>
                    <xdr:row>28</xdr:row>
                    <xdr:rowOff>31750</xdr:rowOff>
                  </from>
                  <to>
                    <xdr:col>29</xdr:col>
                    <xdr:colOff>101600</xdr:colOff>
                    <xdr:row>28</xdr:row>
                    <xdr:rowOff>241300</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120650</xdr:colOff>
                    <xdr:row>29</xdr:row>
                    <xdr:rowOff>12700</xdr:rowOff>
                  </from>
                  <to>
                    <xdr:col>29</xdr:col>
                    <xdr:colOff>101600</xdr:colOff>
                    <xdr:row>29</xdr:row>
                    <xdr:rowOff>209550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127000</xdr:colOff>
                    <xdr:row>43</xdr:row>
                    <xdr:rowOff>0</xdr:rowOff>
                  </from>
                  <to>
                    <xdr:col>29</xdr:col>
                    <xdr:colOff>95250</xdr:colOff>
                    <xdr:row>44</xdr:row>
                    <xdr:rowOff>31750</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127000</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120650</xdr:colOff>
                    <xdr:row>43</xdr:row>
                    <xdr:rowOff>19050</xdr:rowOff>
                  </from>
                  <to>
                    <xdr:col>37</xdr:col>
                    <xdr:colOff>101600</xdr:colOff>
                    <xdr:row>43</xdr:row>
                    <xdr:rowOff>203200</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120650</xdr:colOff>
                    <xdr:row>44</xdr:row>
                    <xdr:rowOff>12700</xdr:rowOff>
                  </from>
                  <to>
                    <xdr:col>37</xdr:col>
                    <xdr:colOff>101600</xdr:colOff>
                    <xdr:row>44</xdr:row>
                    <xdr:rowOff>177800</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95250</xdr:colOff>
                    <xdr:row>20</xdr:row>
                    <xdr:rowOff>12700</xdr:rowOff>
                  </from>
                  <to>
                    <xdr:col>29</xdr:col>
                    <xdr:colOff>76200</xdr:colOff>
                    <xdr:row>22</xdr:row>
                    <xdr:rowOff>95250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31750</xdr:colOff>
                    <xdr:row>22</xdr:row>
                    <xdr:rowOff>133350</xdr:rowOff>
                  </from>
                  <to>
                    <xdr:col>30</xdr:col>
                    <xdr:colOff>50800</xdr:colOff>
                    <xdr:row>27</xdr:row>
                    <xdr:rowOff>31750</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12700</xdr:colOff>
                    <xdr:row>26</xdr:row>
                    <xdr:rowOff>107950</xdr:rowOff>
                  </from>
                  <to>
                    <xdr:col>30</xdr:col>
                    <xdr:colOff>50800</xdr:colOff>
                    <xdr:row>30</xdr:row>
                    <xdr:rowOff>133350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12700</xdr:colOff>
                    <xdr:row>30</xdr:row>
                    <xdr:rowOff>127000</xdr:rowOff>
                  </from>
                  <to>
                    <xdr:col>30</xdr:col>
                    <xdr:colOff>50800</xdr:colOff>
                    <xdr:row>34</xdr:row>
                    <xdr:rowOff>50800</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120650</xdr:colOff>
                    <xdr:row>31</xdr:row>
                    <xdr:rowOff>6350</xdr:rowOff>
                  </from>
                  <to>
                    <xdr:col>29</xdr:col>
                    <xdr:colOff>101600</xdr:colOff>
                    <xdr:row>32</xdr:row>
                    <xdr:rowOff>25400</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120650</xdr:colOff>
                    <xdr:row>32</xdr:row>
                    <xdr:rowOff>57150</xdr:rowOff>
                  </from>
                  <to>
                    <xdr:col>29</xdr:col>
                    <xdr:colOff>101600</xdr:colOff>
                    <xdr:row>32</xdr:row>
                    <xdr:rowOff>254000</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120650</xdr:colOff>
                    <xdr:row>33</xdr:row>
                    <xdr:rowOff>44450</xdr:rowOff>
                  </from>
                  <to>
                    <xdr:col>29</xdr:col>
                    <xdr:colOff>101600</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133350</xdr:colOff>
                    <xdr:row>34</xdr:row>
                    <xdr:rowOff>38100</xdr:rowOff>
                  </from>
                  <to>
                    <xdr:col>30</xdr:col>
                    <xdr:colOff>165100</xdr:colOff>
                    <xdr:row>38</xdr:row>
                    <xdr:rowOff>95250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88900</xdr:rowOff>
                  </from>
                  <to>
                    <xdr:col>29</xdr:col>
                    <xdr:colOff>146050</xdr:colOff>
                    <xdr:row>46</xdr:row>
                    <xdr:rowOff>19050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31750</xdr:colOff>
                    <xdr:row>26</xdr:row>
                    <xdr:rowOff>133350</xdr:rowOff>
                  </from>
                  <to>
                    <xdr:col>38</xdr:col>
                    <xdr:colOff>69850</xdr:colOff>
                    <xdr:row>31</xdr:row>
                    <xdr:rowOff>31750</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12700</xdr:colOff>
                    <xdr:row>30</xdr:row>
                    <xdr:rowOff>114300</xdr:rowOff>
                  </from>
                  <to>
                    <xdr:col>39</xdr:col>
                    <xdr:colOff>38100</xdr:colOff>
                    <xdr:row>34</xdr:row>
                    <xdr:rowOff>12700</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107950</xdr:colOff>
                    <xdr:row>33</xdr:row>
                    <xdr:rowOff>184150</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19050</xdr:colOff>
                    <xdr:row>38</xdr:row>
                    <xdr:rowOff>107950</xdr:rowOff>
                  </from>
                  <to>
                    <xdr:col>38</xdr:col>
                    <xdr:colOff>152400</xdr:colOff>
                    <xdr:row>41</xdr:row>
                    <xdr:rowOff>203200</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50800</xdr:colOff>
                    <xdr:row>43</xdr:row>
                    <xdr:rowOff>0</xdr:rowOff>
                  </from>
                  <to>
                    <xdr:col>38</xdr:col>
                    <xdr:colOff>50800</xdr:colOff>
                    <xdr:row>46</xdr:row>
                    <xdr:rowOff>127000</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31750</xdr:colOff>
                    <xdr:row>20</xdr:row>
                    <xdr:rowOff>0</xdr:rowOff>
                  </from>
                  <to>
                    <xdr:col>30</xdr:col>
                    <xdr:colOff>38100</xdr:colOff>
                    <xdr:row>23</xdr:row>
                    <xdr:rowOff>88900</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50800</xdr:colOff>
                    <xdr:row>20</xdr:row>
                    <xdr:rowOff>0</xdr:rowOff>
                  </from>
                  <to>
                    <xdr:col>38</xdr:col>
                    <xdr:colOff>57150</xdr:colOff>
                    <xdr:row>23</xdr:row>
                    <xdr:rowOff>88900</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57150</xdr:colOff>
                    <xdr:row>22</xdr:row>
                    <xdr:rowOff>95250</xdr:rowOff>
                  </from>
                  <to>
                    <xdr:col>38</xdr:col>
                    <xdr:colOff>50800</xdr:colOff>
                    <xdr:row>27</xdr:row>
                    <xdr:rowOff>50800</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127000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127000</xdr:colOff>
                    <xdr:row>40</xdr:row>
                    <xdr:rowOff>273050</xdr:rowOff>
                  </from>
                  <to>
                    <xdr:col>37</xdr:col>
                    <xdr:colOff>19050</xdr:colOff>
                    <xdr:row>41</xdr:row>
                    <xdr:rowOff>196850</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127000</xdr:colOff>
                    <xdr:row>20</xdr:row>
                    <xdr:rowOff>0</xdr:rowOff>
                  </from>
                  <to>
                    <xdr:col>37</xdr:col>
                    <xdr:colOff>107950</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127000</xdr:colOff>
                    <xdr:row>21</xdr:row>
                    <xdr:rowOff>0</xdr:rowOff>
                  </from>
                  <to>
                    <xdr:col>37</xdr:col>
                    <xdr:colOff>107950</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120650</xdr:colOff>
                    <xdr:row>27</xdr:row>
                    <xdr:rowOff>6350</xdr:rowOff>
                  </from>
                  <to>
                    <xdr:col>37</xdr:col>
                    <xdr:colOff>101600</xdr:colOff>
                    <xdr:row>27</xdr:row>
                    <xdr:rowOff>215900</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120650</xdr:colOff>
                    <xdr:row>28</xdr:row>
                    <xdr:rowOff>25400</xdr:rowOff>
                  </from>
                  <to>
                    <xdr:col>37</xdr:col>
                    <xdr:colOff>101600</xdr:colOff>
                    <xdr:row>28</xdr:row>
                    <xdr:rowOff>215900</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120650</xdr:colOff>
                    <xdr:row>28</xdr:row>
                    <xdr:rowOff>254000</xdr:rowOff>
                  </from>
                  <to>
                    <xdr:col>37</xdr:col>
                    <xdr:colOff>95250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120650</xdr:colOff>
                    <xdr:row>35</xdr:row>
                    <xdr:rowOff>0</xdr:rowOff>
                  </from>
                  <to>
                    <xdr:col>29</xdr:col>
                    <xdr:colOff>19050</xdr:colOff>
                    <xdr:row>36</xdr:row>
                    <xdr:rowOff>19050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120650</xdr:colOff>
                    <xdr:row>36</xdr:row>
                    <xdr:rowOff>254000</xdr:rowOff>
                  </from>
                  <to>
                    <xdr:col>29</xdr:col>
                    <xdr:colOff>25400</xdr:colOff>
                    <xdr:row>38</xdr:row>
                    <xdr:rowOff>19050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133350</xdr:colOff>
                    <xdr:row>38</xdr:row>
                    <xdr:rowOff>133350</xdr:rowOff>
                  </from>
                  <to>
                    <xdr:col>29</xdr:col>
                    <xdr:colOff>12700</xdr:colOff>
                    <xdr:row>40</xdr:row>
                    <xdr:rowOff>12700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133350</xdr:colOff>
                    <xdr:row>40</xdr:row>
                    <xdr:rowOff>260350</xdr:rowOff>
                  </from>
                  <to>
                    <xdr:col>28</xdr:col>
                    <xdr:colOff>152400</xdr:colOff>
                    <xdr:row>42</xdr:row>
                    <xdr:rowOff>25400</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146050</xdr:colOff>
                    <xdr:row>38</xdr:row>
                    <xdr:rowOff>69850</xdr:rowOff>
                  </from>
                  <to>
                    <xdr:col>30</xdr:col>
                    <xdr:colOff>95250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133350</xdr:colOff>
                    <xdr:row>34</xdr:row>
                    <xdr:rowOff>127000</xdr:rowOff>
                  </from>
                  <to>
                    <xdr:col>37</xdr:col>
                    <xdr:colOff>114300</xdr:colOff>
                    <xdr:row>36</xdr:row>
                    <xdr:rowOff>19050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133350</xdr:colOff>
                    <xdr:row>36</xdr:row>
                    <xdr:rowOff>241300</xdr:rowOff>
                  </from>
                  <to>
                    <xdr:col>37</xdr:col>
                    <xdr:colOff>114300</xdr:colOff>
                    <xdr:row>38</xdr:row>
                    <xdr:rowOff>12700</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120650</xdr:colOff>
                    <xdr:row>23</xdr:row>
                    <xdr:rowOff>19050</xdr:rowOff>
                  </from>
                  <to>
                    <xdr:col>37</xdr:col>
                    <xdr:colOff>101600</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120650</xdr:colOff>
                    <xdr:row>24</xdr:row>
                    <xdr:rowOff>31750</xdr:rowOff>
                  </from>
                  <to>
                    <xdr:col>37</xdr:col>
                    <xdr:colOff>101600</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120650</xdr:colOff>
                    <xdr:row>25</xdr:row>
                    <xdr:rowOff>6350</xdr:rowOff>
                  </from>
                  <to>
                    <xdr:col>37</xdr:col>
                    <xdr:colOff>19050</xdr:colOff>
                    <xdr:row>25</xdr:row>
                    <xdr:rowOff>209550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120650</xdr:colOff>
                    <xdr:row>31</xdr:row>
                    <xdr:rowOff>6350</xdr:rowOff>
                  </from>
                  <to>
                    <xdr:col>37</xdr:col>
                    <xdr:colOff>101600</xdr:colOff>
                    <xdr:row>32</xdr:row>
                    <xdr:rowOff>19050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120650</xdr:colOff>
                    <xdr:row>32</xdr:row>
                    <xdr:rowOff>57150</xdr:rowOff>
                  </from>
                  <to>
                    <xdr:col>37</xdr:col>
                    <xdr:colOff>101600</xdr:colOff>
                    <xdr:row>32</xdr:row>
                    <xdr:rowOff>234950</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120650</xdr:colOff>
                    <xdr:row>33</xdr:row>
                    <xdr:rowOff>6350</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9BF9677-C063-4D68-B8FB-A6AAA8FEFF56}">
          <x14:formula1>
            <xm:f>【参考】数式用3!$A$3:$A$49</xm:f>
          </x14:formula1>
          <xm:sqref>J5:L5</xm:sqref>
        </x14:dataValidation>
        <x14:dataValidation type="list" allowBlank="1" showInputMessage="1" showErrorMessage="1" xr:uid="{AC7EB3B8-E77B-415B-891F-6C8A3A5A0780}">
          <x14:formula1>
            <xm:f>【参考】数式用!$I$4:$J$4</xm:f>
          </x14:formula1>
          <xm:sqref>L9</xm:sqref>
        </x14:dataValidation>
        <x14:dataValidation type="list" allowBlank="1" showInputMessage="1" showErrorMessage="1" xr:uid="{F122ED0D-6961-4FB1-B25A-4AC98378C007}">
          <x14:formula1>
            <xm:f>【参考】数式用!$F$4:$H$4</xm:f>
          </x14:formula1>
          <xm:sqref>G9</xm:sqref>
        </x14:dataValidation>
        <x14:dataValidation type="list" allowBlank="1" showInputMessage="1" showErrorMessage="1" xr:uid="{5E58F6FB-6837-4D67-AE5C-69090E859FE7}">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1EED-51D8-4018-A16D-22336495ECD7}">
  <sheetPr codeName="Sheet12">
    <pageSetUpPr fitToPage="1"/>
  </sheetPr>
  <dimension ref="A1:CJ73"/>
  <sheetViews>
    <sheetView showGridLines="0" view="pageBreakPreview" topLeftCell="F1" zoomScaleNormal="53" zoomScaleSheetLayoutView="100" workbookViewId="0">
      <selection activeCell="AQ7" sqref="AQ7:AQ8"/>
    </sheetView>
  </sheetViews>
  <sheetFormatPr defaultColWidth="9" defaultRowHeight="13"/>
  <cols>
    <col min="1" max="1" width="1.58203125" style="71" customWidth="1"/>
    <col min="2" max="6" width="2.5" style="71" customWidth="1"/>
    <col min="7" max="9" width="2.08203125" style="71" customWidth="1"/>
    <col min="10" max="10" width="1.83203125" style="71" customWidth="1"/>
    <col min="11" max="12" width="2.08203125" style="71" customWidth="1"/>
    <col min="13" max="13" width="2.33203125" style="71" customWidth="1"/>
    <col min="14" max="15" width="2.08203125" style="71" customWidth="1"/>
    <col min="16" max="16" width="2.75" style="71" customWidth="1"/>
    <col min="17" max="19" width="2.08203125" style="71" customWidth="1"/>
    <col min="20" max="20" width="1.33203125" style="71" customWidth="1"/>
    <col min="21" max="30" width="2.08203125" style="71" customWidth="1"/>
    <col min="31" max="31" width="2.5" style="71" customWidth="1"/>
    <col min="32" max="32" width="2.75" style="71" customWidth="1"/>
    <col min="33" max="38" width="2.08203125" style="71" customWidth="1"/>
    <col min="39" max="39" width="2.75" style="71" customWidth="1"/>
    <col min="40" max="40" width="2.5" style="71" customWidth="1"/>
    <col min="41" max="42" width="2.08203125" style="71" customWidth="1"/>
    <col min="43" max="43" width="1.58203125" style="71" customWidth="1"/>
    <col min="44" max="44" width="2" style="71" customWidth="1"/>
    <col min="45" max="48" width="2.58203125" style="71" customWidth="1"/>
    <col min="49" max="62" width="2.83203125" style="71" customWidth="1"/>
    <col min="63" max="72" width="2.25" style="71" customWidth="1"/>
    <col min="73" max="73" width="3.08203125" style="71" customWidth="1"/>
    <col min="74" max="75" width="2.25" style="71" customWidth="1"/>
    <col min="76" max="76" width="3" style="71" customWidth="1"/>
    <col min="77" max="78" width="2.25" style="71" customWidth="1"/>
    <col min="79" max="81" width="2.08203125" style="71" customWidth="1"/>
    <col min="82" max="82" width="2" style="71" customWidth="1"/>
    <col min="83" max="85" width="2.33203125" style="71" customWidth="1"/>
    <col min="86" max="86" width="3.08203125" style="71" customWidth="1"/>
    <col min="87" max="92" width="2.33203125" style="71" customWidth="1"/>
    <col min="93" max="102" width="1.58203125" style="71" customWidth="1"/>
    <col min="103" max="16384" width="9" style="71"/>
  </cols>
  <sheetData>
    <row r="1" spans="1:88" ht="18" customHeight="1">
      <c r="B1" s="72" t="s">
        <v>2120</v>
      </c>
      <c r="M1" s="73"/>
      <c r="N1" s="1074" t="s">
        <v>2331</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3"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49999999999999"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49999999999999"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49999999999999"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49999999999999"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49999999999999"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49999999999999"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49999999999999"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49999999999999"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6"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6"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6"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6"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6"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6"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6"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6" customHeight="1">
      <c r="BP64" s="97"/>
      <c r="BQ64" s="97"/>
      <c r="BR64" s="97"/>
      <c r="BS64" s="97"/>
      <c r="BT64" s="97"/>
      <c r="BU64" s="97"/>
      <c r="BV64" s="97"/>
      <c r="BW64" s="97"/>
      <c r="BX64" s="97"/>
      <c r="BY64" s="97"/>
      <c r="BZ64" s="97"/>
      <c r="CA64" s="97"/>
      <c r="CB64" s="97"/>
      <c r="CC64" s="97"/>
      <c r="CD64" s="97"/>
      <c r="CE64" s="97"/>
      <c r="CF64" s="97"/>
    </row>
    <row r="65" spans="20:71" ht="16" customHeight="1">
      <c r="BS65" s="97"/>
    </row>
    <row r="66" spans="20:71" ht="16" customHeight="1"/>
    <row r="67" spans="20:71" ht="16" customHeight="1">
      <c r="T67" s="71">
        <f>SUM(事業所個票８!BU51)</f>
        <v>0</v>
      </c>
    </row>
    <row r="68" spans="20:71" ht="16" customHeight="1"/>
    <row r="69" spans="20:71" ht="16" customHeight="1"/>
    <row r="70" spans="20:71" ht="16" customHeight="1"/>
    <row r="71" spans="20:71" ht="16" customHeight="1"/>
    <row r="72" spans="20:71" ht="16" customHeight="1"/>
    <row r="73" spans="20:71" ht="16"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D3DB0FD-DFD0-4F28-9D90-A62F3A8DB771}">
      <formula1>0</formula1>
    </dataValidation>
    <dataValidation type="list" allowBlank="1" showInputMessage="1" showErrorMessage="1" sqref="AL41:AP41" xr:uid="{8D5D7109-A3DB-45A4-B00F-9EC4EFE16FA7}">
      <formula1>INDIRECT(BF1)</formula1>
    </dataValidation>
    <dataValidation type="list" allowBlank="1" showInputMessage="1" showErrorMessage="1" sqref="AD41:AH41" xr:uid="{02237E75-22F1-42C3-B2B1-1E4B379E338A}">
      <formula1>INDIRECT(BF1)</formula1>
    </dataValidation>
    <dataValidation type="textLength" operator="equal" allowBlank="1" showInputMessage="1" showErrorMessage="1" error="10桁の介護保険事業所番号を入力してください。_x000a_（桁数が異なるとエラーになります）" sqref="B5:F5" xr:uid="{95418043-FC18-4321-9AD7-3089E4F3765D}">
      <formula1>10</formula1>
    </dataValidation>
    <dataValidation type="list" allowBlank="1" showInputMessage="1" showErrorMessage="1" sqref="K15:K16 D15:D16" xr:uid="{ABC24DC7-8499-4951-ACA8-EBDCC0A62FFE}">
      <formula1>"6,7"</formula1>
    </dataValidation>
    <dataValidation type="list" allowBlank="1" showInputMessage="1" showErrorMessage="1" sqref="M15:M16" xr:uid="{78EB4302-B4C6-4729-AD7C-92D8290D1A2E}">
      <formula1>"1,2,3,6,7,8,9,10,11,12"</formula1>
    </dataValidation>
    <dataValidation type="list" allowBlank="1" showInputMessage="1" showErrorMessage="1" sqref="M5:O5" xr:uid="{F720C6CC-B863-4A30-844F-250814F10B93}">
      <formula1>INDIRECT(J5)</formula1>
    </dataValidation>
    <dataValidation type="list" allowBlank="1" showInputMessage="1" showErrorMessage="1" sqref="Y5:AD5" xr:uid="{A949FF44-2ED1-4E21-9498-91EB4FD89969}">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133350</xdr:colOff>
                    <xdr:row>20</xdr:row>
                    <xdr:rowOff>19050</xdr:rowOff>
                  </from>
                  <to>
                    <xdr:col>29</xdr:col>
                    <xdr:colOff>114300</xdr:colOff>
                    <xdr:row>21</xdr:row>
                    <xdr:rowOff>12700</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133350</xdr:colOff>
                    <xdr:row>21</xdr:row>
                    <xdr:rowOff>12700</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120650</xdr:colOff>
                    <xdr:row>23</xdr:row>
                    <xdr:rowOff>6350</xdr:rowOff>
                  </from>
                  <to>
                    <xdr:col>29</xdr:col>
                    <xdr:colOff>101600</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120650</xdr:colOff>
                    <xdr:row>24</xdr:row>
                    <xdr:rowOff>25400</xdr:rowOff>
                  </from>
                  <to>
                    <xdr:col>29</xdr:col>
                    <xdr:colOff>101600</xdr:colOff>
                    <xdr:row>24</xdr:row>
                    <xdr:rowOff>247650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120650</xdr:colOff>
                    <xdr:row>24</xdr:row>
                    <xdr:rowOff>266700</xdr:rowOff>
                  </from>
                  <to>
                    <xdr:col>29</xdr:col>
                    <xdr:colOff>101600</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120650</xdr:colOff>
                    <xdr:row>27</xdr:row>
                    <xdr:rowOff>12700</xdr:rowOff>
                  </from>
                  <to>
                    <xdr:col>29</xdr:col>
                    <xdr:colOff>101600</xdr:colOff>
                    <xdr:row>28</xdr:row>
                    <xdr:rowOff>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120650</xdr:colOff>
                    <xdr:row>28</xdr:row>
                    <xdr:rowOff>31750</xdr:rowOff>
                  </from>
                  <to>
                    <xdr:col>29</xdr:col>
                    <xdr:colOff>101600</xdr:colOff>
                    <xdr:row>28</xdr:row>
                    <xdr:rowOff>241300</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120650</xdr:colOff>
                    <xdr:row>29</xdr:row>
                    <xdr:rowOff>12700</xdr:rowOff>
                  </from>
                  <to>
                    <xdr:col>29</xdr:col>
                    <xdr:colOff>101600</xdr:colOff>
                    <xdr:row>29</xdr:row>
                    <xdr:rowOff>209550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127000</xdr:colOff>
                    <xdr:row>43</xdr:row>
                    <xdr:rowOff>0</xdr:rowOff>
                  </from>
                  <to>
                    <xdr:col>29</xdr:col>
                    <xdr:colOff>95250</xdr:colOff>
                    <xdr:row>44</xdr:row>
                    <xdr:rowOff>31750</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127000</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120650</xdr:colOff>
                    <xdr:row>43</xdr:row>
                    <xdr:rowOff>19050</xdr:rowOff>
                  </from>
                  <to>
                    <xdr:col>37</xdr:col>
                    <xdr:colOff>101600</xdr:colOff>
                    <xdr:row>43</xdr:row>
                    <xdr:rowOff>203200</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120650</xdr:colOff>
                    <xdr:row>44</xdr:row>
                    <xdr:rowOff>12700</xdr:rowOff>
                  </from>
                  <to>
                    <xdr:col>37</xdr:col>
                    <xdr:colOff>101600</xdr:colOff>
                    <xdr:row>44</xdr:row>
                    <xdr:rowOff>177800</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95250</xdr:colOff>
                    <xdr:row>20</xdr:row>
                    <xdr:rowOff>12700</xdr:rowOff>
                  </from>
                  <to>
                    <xdr:col>29</xdr:col>
                    <xdr:colOff>76200</xdr:colOff>
                    <xdr:row>22</xdr:row>
                    <xdr:rowOff>95250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31750</xdr:colOff>
                    <xdr:row>22</xdr:row>
                    <xdr:rowOff>133350</xdr:rowOff>
                  </from>
                  <to>
                    <xdr:col>30</xdr:col>
                    <xdr:colOff>50800</xdr:colOff>
                    <xdr:row>27</xdr:row>
                    <xdr:rowOff>31750</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12700</xdr:colOff>
                    <xdr:row>26</xdr:row>
                    <xdr:rowOff>107950</xdr:rowOff>
                  </from>
                  <to>
                    <xdr:col>30</xdr:col>
                    <xdr:colOff>50800</xdr:colOff>
                    <xdr:row>30</xdr:row>
                    <xdr:rowOff>133350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12700</xdr:colOff>
                    <xdr:row>30</xdr:row>
                    <xdr:rowOff>127000</xdr:rowOff>
                  </from>
                  <to>
                    <xdr:col>30</xdr:col>
                    <xdr:colOff>50800</xdr:colOff>
                    <xdr:row>34</xdr:row>
                    <xdr:rowOff>50800</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120650</xdr:colOff>
                    <xdr:row>31</xdr:row>
                    <xdr:rowOff>6350</xdr:rowOff>
                  </from>
                  <to>
                    <xdr:col>29</xdr:col>
                    <xdr:colOff>101600</xdr:colOff>
                    <xdr:row>32</xdr:row>
                    <xdr:rowOff>25400</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120650</xdr:colOff>
                    <xdr:row>32</xdr:row>
                    <xdr:rowOff>57150</xdr:rowOff>
                  </from>
                  <to>
                    <xdr:col>29</xdr:col>
                    <xdr:colOff>101600</xdr:colOff>
                    <xdr:row>32</xdr:row>
                    <xdr:rowOff>254000</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120650</xdr:colOff>
                    <xdr:row>33</xdr:row>
                    <xdr:rowOff>44450</xdr:rowOff>
                  </from>
                  <to>
                    <xdr:col>29</xdr:col>
                    <xdr:colOff>101600</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133350</xdr:colOff>
                    <xdr:row>34</xdr:row>
                    <xdr:rowOff>38100</xdr:rowOff>
                  </from>
                  <to>
                    <xdr:col>30</xdr:col>
                    <xdr:colOff>165100</xdr:colOff>
                    <xdr:row>38</xdr:row>
                    <xdr:rowOff>95250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88900</xdr:rowOff>
                  </from>
                  <to>
                    <xdr:col>29</xdr:col>
                    <xdr:colOff>146050</xdr:colOff>
                    <xdr:row>46</xdr:row>
                    <xdr:rowOff>19050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31750</xdr:colOff>
                    <xdr:row>26</xdr:row>
                    <xdr:rowOff>133350</xdr:rowOff>
                  </from>
                  <to>
                    <xdr:col>38</xdr:col>
                    <xdr:colOff>69850</xdr:colOff>
                    <xdr:row>31</xdr:row>
                    <xdr:rowOff>31750</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12700</xdr:colOff>
                    <xdr:row>30</xdr:row>
                    <xdr:rowOff>114300</xdr:rowOff>
                  </from>
                  <to>
                    <xdr:col>39</xdr:col>
                    <xdr:colOff>38100</xdr:colOff>
                    <xdr:row>34</xdr:row>
                    <xdr:rowOff>12700</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107950</xdr:colOff>
                    <xdr:row>33</xdr:row>
                    <xdr:rowOff>184150</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19050</xdr:colOff>
                    <xdr:row>38</xdr:row>
                    <xdr:rowOff>107950</xdr:rowOff>
                  </from>
                  <to>
                    <xdr:col>38</xdr:col>
                    <xdr:colOff>152400</xdr:colOff>
                    <xdr:row>41</xdr:row>
                    <xdr:rowOff>203200</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50800</xdr:colOff>
                    <xdr:row>43</xdr:row>
                    <xdr:rowOff>0</xdr:rowOff>
                  </from>
                  <to>
                    <xdr:col>38</xdr:col>
                    <xdr:colOff>50800</xdr:colOff>
                    <xdr:row>46</xdr:row>
                    <xdr:rowOff>127000</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31750</xdr:colOff>
                    <xdr:row>20</xdr:row>
                    <xdr:rowOff>0</xdr:rowOff>
                  </from>
                  <to>
                    <xdr:col>30</xdr:col>
                    <xdr:colOff>38100</xdr:colOff>
                    <xdr:row>23</xdr:row>
                    <xdr:rowOff>88900</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50800</xdr:colOff>
                    <xdr:row>20</xdr:row>
                    <xdr:rowOff>0</xdr:rowOff>
                  </from>
                  <to>
                    <xdr:col>38</xdr:col>
                    <xdr:colOff>57150</xdr:colOff>
                    <xdr:row>23</xdr:row>
                    <xdr:rowOff>88900</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57150</xdr:colOff>
                    <xdr:row>22</xdr:row>
                    <xdr:rowOff>95250</xdr:rowOff>
                  </from>
                  <to>
                    <xdr:col>38</xdr:col>
                    <xdr:colOff>50800</xdr:colOff>
                    <xdr:row>27</xdr:row>
                    <xdr:rowOff>50800</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127000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127000</xdr:colOff>
                    <xdr:row>40</xdr:row>
                    <xdr:rowOff>273050</xdr:rowOff>
                  </from>
                  <to>
                    <xdr:col>37</xdr:col>
                    <xdr:colOff>19050</xdr:colOff>
                    <xdr:row>41</xdr:row>
                    <xdr:rowOff>196850</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127000</xdr:colOff>
                    <xdr:row>20</xdr:row>
                    <xdr:rowOff>0</xdr:rowOff>
                  </from>
                  <to>
                    <xdr:col>37</xdr:col>
                    <xdr:colOff>107950</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127000</xdr:colOff>
                    <xdr:row>21</xdr:row>
                    <xdr:rowOff>0</xdr:rowOff>
                  </from>
                  <to>
                    <xdr:col>37</xdr:col>
                    <xdr:colOff>107950</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120650</xdr:colOff>
                    <xdr:row>27</xdr:row>
                    <xdr:rowOff>6350</xdr:rowOff>
                  </from>
                  <to>
                    <xdr:col>37</xdr:col>
                    <xdr:colOff>101600</xdr:colOff>
                    <xdr:row>27</xdr:row>
                    <xdr:rowOff>215900</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120650</xdr:colOff>
                    <xdr:row>28</xdr:row>
                    <xdr:rowOff>25400</xdr:rowOff>
                  </from>
                  <to>
                    <xdr:col>37</xdr:col>
                    <xdr:colOff>101600</xdr:colOff>
                    <xdr:row>28</xdr:row>
                    <xdr:rowOff>215900</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120650</xdr:colOff>
                    <xdr:row>28</xdr:row>
                    <xdr:rowOff>254000</xdr:rowOff>
                  </from>
                  <to>
                    <xdr:col>37</xdr:col>
                    <xdr:colOff>95250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120650</xdr:colOff>
                    <xdr:row>35</xdr:row>
                    <xdr:rowOff>0</xdr:rowOff>
                  </from>
                  <to>
                    <xdr:col>29</xdr:col>
                    <xdr:colOff>19050</xdr:colOff>
                    <xdr:row>36</xdr:row>
                    <xdr:rowOff>19050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120650</xdr:colOff>
                    <xdr:row>36</xdr:row>
                    <xdr:rowOff>254000</xdr:rowOff>
                  </from>
                  <to>
                    <xdr:col>29</xdr:col>
                    <xdr:colOff>25400</xdr:colOff>
                    <xdr:row>38</xdr:row>
                    <xdr:rowOff>19050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133350</xdr:colOff>
                    <xdr:row>38</xdr:row>
                    <xdr:rowOff>133350</xdr:rowOff>
                  </from>
                  <to>
                    <xdr:col>29</xdr:col>
                    <xdr:colOff>12700</xdr:colOff>
                    <xdr:row>40</xdr:row>
                    <xdr:rowOff>12700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133350</xdr:colOff>
                    <xdr:row>40</xdr:row>
                    <xdr:rowOff>260350</xdr:rowOff>
                  </from>
                  <to>
                    <xdr:col>28</xdr:col>
                    <xdr:colOff>152400</xdr:colOff>
                    <xdr:row>42</xdr:row>
                    <xdr:rowOff>25400</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146050</xdr:colOff>
                    <xdr:row>38</xdr:row>
                    <xdr:rowOff>69850</xdr:rowOff>
                  </from>
                  <to>
                    <xdr:col>30</xdr:col>
                    <xdr:colOff>95250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133350</xdr:colOff>
                    <xdr:row>34</xdr:row>
                    <xdr:rowOff>127000</xdr:rowOff>
                  </from>
                  <to>
                    <xdr:col>37</xdr:col>
                    <xdr:colOff>114300</xdr:colOff>
                    <xdr:row>36</xdr:row>
                    <xdr:rowOff>19050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133350</xdr:colOff>
                    <xdr:row>36</xdr:row>
                    <xdr:rowOff>241300</xdr:rowOff>
                  </from>
                  <to>
                    <xdr:col>37</xdr:col>
                    <xdr:colOff>114300</xdr:colOff>
                    <xdr:row>38</xdr:row>
                    <xdr:rowOff>12700</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120650</xdr:colOff>
                    <xdr:row>23</xdr:row>
                    <xdr:rowOff>19050</xdr:rowOff>
                  </from>
                  <to>
                    <xdr:col>37</xdr:col>
                    <xdr:colOff>101600</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120650</xdr:colOff>
                    <xdr:row>24</xdr:row>
                    <xdr:rowOff>31750</xdr:rowOff>
                  </from>
                  <to>
                    <xdr:col>37</xdr:col>
                    <xdr:colOff>101600</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120650</xdr:colOff>
                    <xdr:row>25</xdr:row>
                    <xdr:rowOff>6350</xdr:rowOff>
                  </from>
                  <to>
                    <xdr:col>37</xdr:col>
                    <xdr:colOff>19050</xdr:colOff>
                    <xdr:row>25</xdr:row>
                    <xdr:rowOff>209550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120650</xdr:colOff>
                    <xdr:row>31</xdr:row>
                    <xdr:rowOff>6350</xdr:rowOff>
                  </from>
                  <to>
                    <xdr:col>37</xdr:col>
                    <xdr:colOff>101600</xdr:colOff>
                    <xdr:row>32</xdr:row>
                    <xdr:rowOff>19050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120650</xdr:colOff>
                    <xdr:row>32</xdr:row>
                    <xdr:rowOff>57150</xdr:rowOff>
                  </from>
                  <to>
                    <xdr:col>37</xdr:col>
                    <xdr:colOff>101600</xdr:colOff>
                    <xdr:row>32</xdr:row>
                    <xdr:rowOff>234950</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120650</xdr:colOff>
                    <xdr:row>33</xdr:row>
                    <xdr:rowOff>6350</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5B6F41-AB89-4986-A9D9-C02F5814B40D}">
          <x14:formula1>
            <xm:f>【参考】数式用!$B$4:$E$4</xm:f>
          </x14:formula1>
          <xm:sqref>B9:F9</xm:sqref>
        </x14:dataValidation>
        <x14:dataValidation type="list" allowBlank="1" showInputMessage="1" showErrorMessage="1" xr:uid="{9450D7FC-FF22-4C55-8535-1D92A96C68B9}">
          <x14:formula1>
            <xm:f>【参考】数式用!$F$4:$H$4</xm:f>
          </x14:formula1>
          <xm:sqref>G9</xm:sqref>
        </x14:dataValidation>
        <x14:dataValidation type="list" allowBlank="1" showInputMessage="1" showErrorMessage="1" xr:uid="{01D5881F-66A4-4798-8EB6-F3EACEABFE3A}">
          <x14:formula1>
            <xm:f>【参考】数式用!$I$4:$J$4</xm:f>
          </x14:formula1>
          <xm:sqref>L9</xm:sqref>
        </x14:dataValidation>
        <x14:dataValidation type="list" allowBlank="1" showInputMessage="1" showErrorMessage="1" xr:uid="{E097A9B1-496A-4464-BAA8-15C3AD78CF8F}">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2024-04-10T07:55:07Z</dcterms:created>
  <dcterms:modified xsi:type="dcterms:W3CDTF">2024-04-10T07:55:24Z</dcterms:modified>
</cp:coreProperties>
</file>