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Z:\2019年度\006　自立支援班\02　自立支援班各事業\22　ホームページ関係（自立支援班分）\⑧ 介護給付費等、障害児通所給付費、計画相談支援給付費等に係る支給申請書等の様式\010906上限額管理事務（同一世帯で複数児童が障害児通所支援を利用している場合）の取り扱い変更について（通知等一式）※修正版\"/>
    </mc:Choice>
  </mc:AlternateContent>
  <xr:revisionPtr revIDLastSave="0" documentId="13_ncr:1_{C00AEB80-5238-4B48-84E0-3995C7A07057}" xr6:coauthVersionLast="36" xr6:coauthVersionMax="36" xr10:uidLastSave="{00000000-0000-0000-0000-000000000000}"/>
  <bookViews>
    <workbookView xWindow="480" yWindow="45" windowWidth="18180" windowHeight="11640" tabRatio="949" firstSheet="1" activeTab="2" xr2:uid="{00000000-000D-0000-FFFF-FFFF00000000}"/>
  </bookViews>
  <sheets>
    <sheet name="計算表" sheetId="11" state="hidden" r:id="rId1"/>
    <sheet name="①多子軽減対象児童を含まない場合" sheetId="17" r:id="rId2"/>
    <sheet name="②多子軽減の児童がいる場合" sheetId="18" r:id="rId3"/>
    <sheet name="★多事業所利用計算表（記載例）★" sheetId="15" state="hidden" r:id="rId4"/>
    <sheet name="Sheet1" sheetId="16" state="hidden" r:id="rId5"/>
    <sheet name="記入例→" sheetId="20" r:id="rId6"/>
    <sheet name="①多子軽減対象児童を含まない場合 (記入例)" sheetId="26" r:id="rId7"/>
    <sheet name="②多子軽減の児童がいる場合 (記入例)" sheetId="25" r:id="rId8"/>
  </sheets>
  <definedNames>
    <definedName name="_xlnm.Print_Area" localSheetId="3">'★多事業所利用計算表（記載例）★'!$A$1:$AU$32</definedName>
    <definedName name="_xlnm.Print_Area" localSheetId="1">①多子軽減対象児童を含まない場合!$A$1:$BD$45</definedName>
    <definedName name="_xlnm.Print_Area" localSheetId="6">'①多子軽減対象児童を含まない場合 (記入例)'!$A$1:$BD$45</definedName>
    <definedName name="_xlnm.Print_Area" localSheetId="2">②多子軽減の児童がいる場合!$A$1:$BF$45</definedName>
    <definedName name="_xlnm.Print_Area" localSheetId="7">'②多子軽減の児童がいる場合 (記入例)'!$A$1:$BF$45</definedName>
    <definedName name="_xlnm.Print_Area" localSheetId="0">計算表!$A$1:$AQ$27</definedName>
    <definedName name="Z_2AB49A8E_9DD5_4801_BDA2_4C0FDD7583C2_.wvu.Cols" localSheetId="3" hidden="1">'★多事業所利用計算表（記載例）★'!$AY:$AZ</definedName>
    <definedName name="Z_2AB49A8E_9DD5_4801_BDA2_4C0FDD7583C2_.wvu.Cols" localSheetId="1" hidden="1">①多子軽減対象児童を含まない場合!#REF!</definedName>
    <definedName name="Z_2AB49A8E_9DD5_4801_BDA2_4C0FDD7583C2_.wvu.Cols" localSheetId="6" hidden="1">'①多子軽減対象児童を含まない場合 (記入例)'!#REF!</definedName>
    <definedName name="Z_2AB49A8E_9DD5_4801_BDA2_4C0FDD7583C2_.wvu.Cols" localSheetId="2" hidden="1">②多子軽減の児童がいる場合!#REF!</definedName>
    <definedName name="Z_2AB49A8E_9DD5_4801_BDA2_4C0FDD7583C2_.wvu.Cols" localSheetId="7" hidden="1">'②多子軽減の児童がいる場合 (記入例)'!#REF!</definedName>
    <definedName name="Z_2AB49A8E_9DD5_4801_BDA2_4C0FDD7583C2_.wvu.PrintArea" localSheetId="3" hidden="1">'★多事業所利用計算表（記載例）★'!$A$1:$AV$30</definedName>
    <definedName name="Z_2AB49A8E_9DD5_4801_BDA2_4C0FDD7583C2_.wvu.PrintArea" localSheetId="1" hidden="1">①多子軽減対象児童を含まない場合!$B$1:$BL$24</definedName>
    <definedName name="Z_2AB49A8E_9DD5_4801_BDA2_4C0FDD7583C2_.wvu.PrintArea" localSheetId="6" hidden="1">'①多子軽減対象児童を含まない場合 (記入例)'!$B$1:$BL$24</definedName>
    <definedName name="Z_2AB49A8E_9DD5_4801_BDA2_4C0FDD7583C2_.wvu.PrintArea" localSheetId="2" hidden="1">②多子軽減の児童がいる場合!$B$1:$BJ$24</definedName>
    <definedName name="Z_2AB49A8E_9DD5_4801_BDA2_4C0FDD7583C2_.wvu.PrintArea" localSheetId="7" hidden="1">'②多子軽減の児童がいる場合 (記入例)'!$B$1:$BJ$24</definedName>
    <definedName name="Z_2AB49A8E_9DD5_4801_BDA2_4C0FDD7583C2_.wvu.PrintArea" localSheetId="0" hidden="1">計算表!$A$1:$AQ$27</definedName>
  </definedNames>
  <calcPr calcId="191029"/>
  <customWorkbookViews>
    <customWorkbookView name="熊本市職員 - 個人用ビュー" guid="{2AB49A8E-9DD5-4801-BDA2-4C0FDD7583C2}" mergeInterval="0" personalView="1" maximized="1" windowWidth="1276" windowHeight="794" activeSheetId="1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4" i="25" l="1"/>
  <c r="E43" i="25"/>
  <c r="E42" i="25"/>
  <c r="E41" i="25"/>
  <c r="E40" i="25"/>
  <c r="E39" i="25"/>
  <c r="E38" i="25"/>
  <c r="E37" i="25"/>
  <c r="E36" i="25"/>
  <c r="E35" i="25"/>
  <c r="E34" i="25"/>
  <c r="E33" i="25"/>
  <c r="E32" i="25"/>
  <c r="E31" i="25"/>
  <c r="E30" i="25"/>
  <c r="E29" i="25"/>
  <c r="E44" i="18"/>
  <c r="E43" i="18"/>
  <c r="E42" i="18"/>
  <c r="E41" i="18"/>
  <c r="E40" i="18"/>
  <c r="E39" i="18"/>
  <c r="E38" i="18"/>
  <c r="E37" i="18"/>
  <c r="E36" i="18"/>
  <c r="E35" i="18"/>
  <c r="E34" i="18"/>
  <c r="E33" i="18"/>
  <c r="E32" i="18"/>
  <c r="E31" i="18"/>
  <c r="E30" i="18"/>
  <c r="E29" i="18"/>
  <c r="H44" i="26"/>
  <c r="G44" i="26"/>
  <c r="F44" i="26"/>
  <c r="E44" i="26"/>
  <c r="I44" i="26" s="1"/>
  <c r="H43" i="26"/>
  <c r="G43" i="26"/>
  <c r="F43" i="26"/>
  <c r="E43" i="26"/>
  <c r="I43" i="26" s="1"/>
  <c r="D43" i="26"/>
  <c r="H42" i="26"/>
  <c r="G42" i="26"/>
  <c r="F42" i="26"/>
  <c r="E42" i="26"/>
  <c r="I42" i="26" s="1"/>
  <c r="D42" i="26"/>
  <c r="M41" i="26"/>
  <c r="H41" i="26"/>
  <c r="G41" i="26"/>
  <c r="F41" i="26"/>
  <c r="E41" i="26"/>
  <c r="I41" i="26" s="1"/>
  <c r="D41" i="26"/>
  <c r="H40" i="26"/>
  <c r="G40" i="26"/>
  <c r="F40" i="26"/>
  <c r="E40" i="26"/>
  <c r="I40" i="26" s="1"/>
  <c r="H39" i="26"/>
  <c r="G39" i="26"/>
  <c r="F39" i="26"/>
  <c r="E39" i="26"/>
  <c r="I39" i="26" s="1"/>
  <c r="D39" i="26"/>
  <c r="H38" i="26"/>
  <c r="G38" i="26"/>
  <c r="F38" i="26"/>
  <c r="E38" i="26"/>
  <c r="I38" i="26" s="1"/>
  <c r="D38" i="26"/>
  <c r="M37" i="26"/>
  <c r="H37" i="26"/>
  <c r="G37" i="26"/>
  <c r="F37" i="26"/>
  <c r="E37" i="26"/>
  <c r="I37" i="26" s="1"/>
  <c r="D37" i="26"/>
  <c r="H36" i="26"/>
  <c r="G36" i="26"/>
  <c r="F36" i="26"/>
  <c r="E36" i="26"/>
  <c r="I36" i="26" s="1"/>
  <c r="H35" i="26"/>
  <c r="G35" i="26"/>
  <c r="F35" i="26"/>
  <c r="E35" i="26"/>
  <c r="I35" i="26" s="1"/>
  <c r="D35" i="26"/>
  <c r="H34" i="26"/>
  <c r="G34" i="26"/>
  <c r="F34" i="26"/>
  <c r="E34" i="26"/>
  <c r="I34" i="26" s="1"/>
  <c r="D34" i="26"/>
  <c r="AQ33" i="26"/>
  <c r="M33" i="26"/>
  <c r="H33" i="26"/>
  <c r="G33" i="26"/>
  <c r="F33" i="26"/>
  <c r="E33" i="26"/>
  <c r="I33" i="26" s="1"/>
  <c r="D33" i="26"/>
  <c r="AQ32" i="26"/>
  <c r="H32" i="26"/>
  <c r="G32" i="26"/>
  <c r="F32" i="26"/>
  <c r="E32" i="26"/>
  <c r="I32" i="26" s="1"/>
  <c r="AQ31" i="26"/>
  <c r="H31" i="26"/>
  <c r="G31" i="26"/>
  <c r="F31" i="26"/>
  <c r="E31" i="26"/>
  <c r="I31" i="26" s="1"/>
  <c r="D31" i="26"/>
  <c r="AQ30" i="26"/>
  <c r="H30" i="26"/>
  <c r="G30" i="26"/>
  <c r="F30" i="26"/>
  <c r="E30" i="26"/>
  <c r="I30" i="26" s="1"/>
  <c r="D30" i="26"/>
  <c r="AQ29" i="26"/>
  <c r="M29" i="26"/>
  <c r="H29" i="26"/>
  <c r="G29" i="26"/>
  <c r="F29" i="26"/>
  <c r="E29" i="26"/>
  <c r="I29" i="26" s="1"/>
  <c r="D29" i="26"/>
  <c r="AQ28" i="26"/>
  <c r="AQ27" i="26"/>
  <c r="AQ26" i="26"/>
  <c r="AQ25" i="26"/>
  <c r="AQ24" i="26"/>
  <c r="AQ23" i="26"/>
  <c r="I23" i="26"/>
  <c r="AQ22" i="26"/>
  <c r="I22" i="26"/>
  <c r="AQ21" i="26"/>
  <c r="I21" i="26"/>
  <c r="U22" i="26" s="1"/>
  <c r="Y22" i="26" s="1"/>
  <c r="AQ20" i="26"/>
  <c r="I20" i="26"/>
  <c r="AQ19" i="26"/>
  <c r="I19" i="26"/>
  <c r="AQ18" i="26"/>
  <c r="I18" i="26"/>
  <c r="I17" i="26"/>
  <c r="I16" i="26"/>
  <c r="U19" i="26" s="1"/>
  <c r="Y19" i="26" s="1"/>
  <c r="I15" i="26"/>
  <c r="I14" i="26"/>
  <c r="I13" i="26"/>
  <c r="I12" i="26"/>
  <c r="I11" i="26"/>
  <c r="I10" i="26"/>
  <c r="I9" i="26"/>
  <c r="I8" i="26"/>
  <c r="I44" i="25"/>
  <c r="H44" i="25"/>
  <c r="G44" i="25"/>
  <c r="F44" i="25"/>
  <c r="I43" i="25"/>
  <c r="H43" i="25"/>
  <c r="G43" i="25"/>
  <c r="F43" i="25"/>
  <c r="I42" i="25"/>
  <c r="H42" i="25"/>
  <c r="G42" i="25"/>
  <c r="F42" i="25"/>
  <c r="N41" i="25"/>
  <c r="I41" i="25"/>
  <c r="H41" i="25"/>
  <c r="G41" i="25"/>
  <c r="F41" i="25"/>
  <c r="C41" i="25"/>
  <c r="I40" i="25"/>
  <c r="H40" i="25"/>
  <c r="G40" i="25"/>
  <c r="F40" i="25"/>
  <c r="I39" i="25"/>
  <c r="H39" i="25"/>
  <c r="G39" i="25"/>
  <c r="F39" i="25"/>
  <c r="I38" i="25"/>
  <c r="H38" i="25"/>
  <c r="G38" i="25"/>
  <c r="F38" i="25"/>
  <c r="N37" i="25"/>
  <c r="I37" i="25"/>
  <c r="H37" i="25"/>
  <c r="G37" i="25"/>
  <c r="F37" i="25"/>
  <c r="C37" i="25"/>
  <c r="I36" i="25"/>
  <c r="H36" i="25"/>
  <c r="G36" i="25"/>
  <c r="F36" i="25"/>
  <c r="I35" i="25"/>
  <c r="H35" i="25"/>
  <c r="G35" i="25"/>
  <c r="F35" i="25"/>
  <c r="I34" i="25"/>
  <c r="H34" i="25"/>
  <c r="G34" i="25"/>
  <c r="F34" i="25"/>
  <c r="AR33" i="25"/>
  <c r="N33" i="25"/>
  <c r="I33" i="25"/>
  <c r="H33" i="25"/>
  <c r="G33" i="25"/>
  <c r="F33" i="25"/>
  <c r="C33" i="25"/>
  <c r="AR32" i="25"/>
  <c r="I32" i="25"/>
  <c r="H32" i="25"/>
  <c r="G32" i="25"/>
  <c r="F32" i="25"/>
  <c r="AR31" i="25"/>
  <c r="I31" i="25"/>
  <c r="H31" i="25"/>
  <c r="G31" i="25"/>
  <c r="F31" i="25"/>
  <c r="AR30" i="25"/>
  <c r="I30" i="25"/>
  <c r="H30" i="25"/>
  <c r="G30" i="25"/>
  <c r="F30" i="25"/>
  <c r="AR29" i="25"/>
  <c r="N29" i="25"/>
  <c r="I29" i="25"/>
  <c r="H29" i="25"/>
  <c r="G29" i="25"/>
  <c r="F29" i="25"/>
  <c r="C29" i="25"/>
  <c r="AR28" i="25"/>
  <c r="AR27" i="25"/>
  <c r="AR26" i="25"/>
  <c r="AR25" i="25"/>
  <c r="AR24" i="25"/>
  <c r="BP23" i="25"/>
  <c r="BZ23" i="25" s="1"/>
  <c r="BO23" i="25"/>
  <c r="BN23" i="25"/>
  <c r="AR23" i="25"/>
  <c r="BS22" i="25"/>
  <c r="BQ22" i="25"/>
  <c r="BP22" i="25"/>
  <c r="BO22" i="25"/>
  <c r="BN22" i="25"/>
  <c r="BL22" i="25"/>
  <c r="AR22" i="25"/>
  <c r="BS21" i="25"/>
  <c r="BQ21" i="25"/>
  <c r="BP21" i="25"/>
  <c r="BO21" i="25"/>
  <c r="BN21" i="25"/>
  <c r="BL21" i="25"/>
  <c r="AR21" i="25"/>
  <c r="BQ20" i="25"/>
  <c r="BP20" i="25"/>
  <c r="BO20" i="25"/>
  <c r="BN20" i="25"/>
  <c r="BL20" i="25"/>
  <c r="AR20" i="25"/>
  <c r="BP19" i="25"/>
  <c r="BZ19" i="25" s="1"/>
  <c r="BO19" i="25"/>
  <c r="BN19" i="25"/>
  <c r="AR19" i="25"/>
  <c r="BS18" i="25"/>
  <c r="BQ18" i="25"/>
  <c r="BP18" i="25"/>
  <c r="BO18" i="25"/>
  <c r="BN18" i="25"/>
  <c r="BL18" i="25"/>
  <c r="AR18" i="25"/>
  <c r="BS17" i="25"/>
  <c r="BQ17" i="25"/>
  <c r="BP17" i="25"/>
  <c r="BO17" i="25"/>
  <c r="BN17" i="25"/>
  <c r="BL17" i="25"/>
  <c r="BQ16" i="25"/>
  <c r="BP16" i="25"/>
  <c r="BO16" i="25"/>
  <c r="BN16" i="25"/>
  <c r="BL16" i="25"/>
  <c r="BP15" i="25"/>
  <c r="BZ15" i="25" s="1"/>
  <c r="BO15" i="25"/>
  <c r="BN15" i="25"/>
  <c r="BS14" i="25"/>
  <c r="BP14" i="25"/>
  <c r="BO14" i="25"/>
  <c r="BN14" i="25"/>
  <c r="BL14" i="25"/>
  <c r="BS13" i="25"/>
  <c r="BP13" i="25"/>
  <c r="BO13" i="25"/>
  <c r="BN13" i="25"/>
  <c r="BL13" i="25"/>
  <c r="BQ12" i="25"/>
  <c r="BP12" i="25"/>
  <c r="BO12" i="25"/>
  <c r="BN12" i="25"/>
  <c r="BL12" i="25"/>
  <c r="BP11" i="25"/>
  <c r="BZ11" i="25" s="1"/>
  <c r="BO11" i="25"/>
  <c r="BN11" i="25"/>
  <c r="BP10" i="25"/>
  <c r="BO10" i="25"/>
  <c r="BN10" i="25"/>
  <c r="BP9" i="25"/>
  <c r="BO9" i="25"/>
  <c r="BN9" i="25"/>
  <c r="BQ8" i="25"/>
  <c r="BP8" i="25"/>
  <c r="BO8" i="25"/>
  <c r="BN8" i="25"/>
  <c r="BL8" i="25"/>
  <c r="Q20" i="26" l="1"/>
  <c r="U18" i="26"/>
  <c r="Y18" i="26" s="1"/>
  <c r="Q16" i="26"/>
  <c r="U23" i="26"/>
  <c r="Y23" i="26" s="1"/>
  <c r="U15" i="26"/>
  <c r="Y15" i="26" s="1"/>
  <c r="BS20" i="25"/>
  <c r="U13" i="26"/>
  <c r="Y13" i="26" s="1"/>
  <c r="U12" i="26"/>
  <c r="Y12" i="26" s="1"/>
  <c r="U11" i="26"/>
  <c r="Y11" i="26" s="1"/>
  <c r="BR23" i="25"/>
  <c r="BT23" i="25" s="1"/>
  <c r="BU23" i="25" s="1"/>
  <c r="BZ20" i="25"/>
  <c r="CA20" i="25" s="1"/>
  <c r="BR20" i="25"/>
  <c r="BT20" i="25" s="1"/>
  <c r="BR15" i="25"/>
  <c r="BZ12" i="25"/>
  <c r="J33" i="25" s="1"/>
  <c r="U29" i="26"/>
  <c r="U42" i="26"/>
  <c r="U37" i="26"/>
  <c r="U31" i="26"/>
  <c r="Q29" i="26"/>
  <c r="U32" i="26"/>
  <c r="U44" i="26"/>
  <c r="U30" i="26"/>
  <c r="Q33" i="26"/>
  <c r="U35" i="26"/>
  <c r="U34" i="26"/>
  <c r="Q37" i="26"/>
  <c r="Q41" i="26"/>
  <c r="U40" i="26"/>
  <c r="U39" i="26"/>
  <c r="U8" i="26"/>
  <c r="Y8" i="26" s="1"/>
  <c r="U10" i="26"/>
  <c r="Y10" i="26" s="1"/>
  <c r="U9" i="26"/>
  <c r="Y9" i="26" s="1"/>
  <c r="U16" i="26"/>
  <c r="Y16" i="26" s="1"/>
  <c r="U17" i="26"/>
  <c r="Y17" i="26" s="1"/>
  <c r="U20" i="26"/>
  <c r="Y20" i="26" s="1"/>
  <c r="U21" i="26"/>
  <c r="Y21" i="26" s="1"/>
  <c r="U33" i="26"/>
  <c r="U36" i="26"/>
  <c r="U38" i="26"/>
  <c r="U43" i="26"/>
  <c r="Q12" i="26"/>
  <c r="U14" i="26"/>
  <c r="Y14" i="26" s="1"/>
  <c r="Q8" i="26"/>
  <c r="U41" i="26"/>
  <c r="J32" i="25"/>
  <c r="J11" i="25"/>
  <c r="J36" i="25"/>
  <c r="J15" i="25"/>
  <c r="J44" i="25"/>
  <c r="J23" i="25"/>
  <c r="BZ8" i="25"/>
  <c r="BZ13" i="25"/>
  <c r="BZ14" i="25"/>
  <c r="BR11" i="25"/>
  <c r="BT11" i="25" s="1"/>
  <c r="BZ17" i="25"/>
  <c r="BZ16" i="25"/>
  <c r="CA16" i="25" s="1"/>
  <c r="BZ18" i="25"/>
  <c r="BR19" i="25"/>
  <c r="BR17" i="25"/>
  <c r="BT17" i="25" s="1"/>
  <c r="BR18" i="25"/>
  <c r="BT18" i="25" s="1"/>
  <c r="BR16" i="25"/>
  <c r="BS16" i="25"/>
  <c r="BZ10" i="25"/>
  <c r="BZ9" i="25"/>
  <c r="BR9" i="25"/>
  <c r="BS8" i="25"/>
  <c r="BR13" i="25"/>
  <c r="BT13" i="25" s="1"/>
  <c r="BS12" i="25"/>
  <c r="BR14" i="25"/>
  <c r="BR12" i="25"/>
  <c r="BR8" i="25"/>
  <c r="BR10" i="25"/>
  <c r="J40" i="25"/>
  <c r="J19" i="25"/>
  <c r="BR21" i="25"/>
  <c r="BT21" i="25" s="1"/>
  <c r="BZ21" i="25"/>
  <c r="CA21" i="25" s="1"/>
  <c r="BR22" i="25"/>
  <c r="BZ22" i="25"/>
  <c r="AR33" i="18"/>
  <c r="AR32" i="18"/>
  <c r="AR31" i="18"/>
  <c r="AR30" i="18"/>
  <c r="AR29" i="18"/>
  <c r="AR28" i="18"/>
  <c r="AR27" i="18"/>
  <c r="AR26" i="18"/>
  <c r="AR25" i="18"/>
  <c r="AR24" i="18"/>
  <c r="AR23" i="18"/>
  <c r="AR22" i="18"/>
  <c r="AR21" i="18"/>
  <c r="AR20" i="18"/>
  <c r="AR19" i="18"/>
  <c r="BP23" i="18"/>
  <c r="BZ23" i="18" s="1"/>
  <c r="J23" i="18" s="1"/>
  <c r="BO23" i="18"/>
  <c r="BN23" i="18"/>
  <c r="BP19" i="18"/>
  <c r="BZ19" i="18" s="1"/>
  <c r="J19" i="18" s="1"/>
  <c r="BO19" i="18"/>
  <c r="BN19" i="18"/>
  <c r="BP15" i="18"/>
  <c r="BZ15" i="18" s="1"/>
  <c r="J15" i="18" s="1"/>
  <c r="BO15" i="18"/>
  <c r="BN15" i="18"/>
  <c r="BP11" i="18"/>
  <c r="BZ11" i="18" s="1"/>
  <c r="J11" i="18" s="1"/>
  <c r="BO11" i="18"/>
  <c r="BN11" i="18"/>
  <c r="H34" i="17"/>
  <c r="G34" i="17"/>
  <c r="F34" i="17"/>
  <c r="E34" i="17"/>
  <c r="H33" i="17"/>
  <c r="G33" i="17"/>
  <c r="F33" i="17"/>
  <c r="E33" i="17"/>
  <c r="AC20" i="26" l="1"/>
  <c r="AC16" i="26"/>
  <c r="CA19" i="25"/>
  <c r="J12" i="25"/>
  <c r="J20" i="25"/>
  <c r="J41" i="25"/>
  <c r="CA23" i="25"/>
  <c r="V23" i="25" s="1"/>
  <c r="BT15" i="25"/>
  <c r="BU15" i="25" s="1"/>
  <c r="CA13" i="25"/>
  <c r="CA12" i="25"/>
  <c r="V12" i="25" s="1"/>
  <c r="CA14" i="25"/>
  <c r="V14" i="25" s="1"/>
  <c r="CA9" i="25"/>
  <c r="CA8" i="25"/>
  <c r="V8" i="25" s="1"/>
  <c r="CA11" i="25"/>
  <c r="V11" i="25" s="1"/>
  <c r="AC8" i="26"/>
  <c r="AG29" i="26"/>
  <c r="AC12" i="26"/>
  <c r="V16" i="25"/>
  <c r="V19" i="25"/>
  <c r="J14" i="25"/>
  <c r="J35" i="25"/>
  <c r="CA15" i="25"/>
  <c r="J30" i="25"/>
  <c r="J9" i="25"/>
  <c r="J39" i="25"/>
  <c r="J18" i="25"/>
  <c r="J38" i="25"/>
  <c r="J17" i="25"/>
  <c r="V20" i="25"/>
  <c r="BU21" i="25"/>
  <c r="BT12" i="25"/>
  <c r="BU13" i="25"/>
  <c r="BT8" i="25"/>
  <c r="J31" i="25"/>
  <c r="J10" i="25"/>
  <c r="CA18" i="25"/>
  <c r="J37" i="25"/>
  <c r="J16" i="25"/>
  <c r="BT14" i="25"/>
  <c r="BU14" i="25" s="1"/>
  <c r="J8" i="25"/>
  <c r="J29" i="25"/>
  <c r="CA10" i="25"/>
  <c r="J43" i="25"/>
  <c r="J22" i="25"/>
  <c r="V13" i="25"/>
  <c r="CA22" i="25"/>
  <c r="BT9" i="25"/>
  <c r="BU9" i="25" s="1"/>
  <c r="BT22" i="25"/>
  <c r="BV20" i="25" s="1"/>
  <c r="BW20" i="25" s="1"/>
  <c r="CC20" i="25" s="1"/>
  <c r="V9" i="25"/>
  <c r="BU18" i="25"/>
  <c r="BU11" i="25"/>
  <c r="CA17" i="25"/>
  <c r="V21" i="25"/>
  <c r="J21" i="25"/>
  <c r="J42" i="25"/>
  <c r="BU20" i="25"/>
  <c r="BT16" i="25"/>
  <c r="BU17" i="25"/>
  <c r="BT10" i="25"/>
  <c r="BU10" i="25" s="1"/>
  <c r="J34" i="25"/>
  <c r="J13" i="25"/>
  <c r="BT19" i="25"/>
  <c r="BU19" i="25" s="1"/>
  <c r="D29" i="17"/>
  <c r="D33" i="17"/>
  <c r="D37" i="17"/>
  <c r="D41" i="17"/>
  <c r="D30" i="17"/>
  <c r="D31" i="17"/>
  <c r="D34" i="17"/>
  <c r="D35" i="17"/>
  <c r="D38" i="17"/>
  <c r="D39" i="17"/>
  <c r="D42" i="17"/>
  <c r="D43" i="17"/>
  <c r="R33" i="25" l="1"/>
  <c r="R20" i="25"/>
  <c r="V31" i="25"/>
  <c r="V32" i="25"/>
  <c r="AG8" i="26"/>
  <c r="AV32" i="26" s="1"/>
  <c r="CB16" i="25"/>
  <c r="BV16" i="25"/>
  <c r="BW16" i="25" s="1"/>
  <c r="CC16" i="25" s="1"/>
  <c r="BU22" i="25"/>
  <c r="R12" i="25"/>
  <c r="BV12" i="25"/>
  <c r="BW12" i="25" s="1"/>
  <c r="CC12" i="25" s="1"/>
  <c r="BV8" i="25"/>
  <c r="BW8" i="25" s="1"/>
  <c r="CB12" i="25"/>
  <c r="R8" i="25"/>
  <c r="V30" i="25"/>
  <c r="CB8" i="25"/>
  <c r="CD8" i="25" s="1"/>
  <c r="CC8" i="25"/>
  <c r="V22" i="25"/>
  <c r="CB20" i="25"/>
  <c r="V18" i="25"/>
  <c r="BU8" i="25"/>
  <c r="V10" i="25"/>
  <c r="R16" i="25"/>
  <c r="BU12" i="25"/>
  <c r="R41" i="25"/>
  <c r="V17" i="25"/>
  <c r="BU16" i="25"/>
  <c r="V29" i="25"/>
  <c r="R29" i="25"/>
  <c r="V37" i="25"/>
  <c r="V41" i="25"/>
  <c r="V42" i="25"/>
  <c r="V43" i="25"/>
  <c r="V44" i="25"/>
  <c r="V33" i="25"/>
  <c r="V40" i="25"/>
  <c r="V38" i="25"/>
  <c r="V39" i="25"/>
  <c r="R37" i="25"/>
  <c r="V36" i="25"/>
  <c r="V35" i="25"/>
  <c r="V34" i="25"/>
  <c r="V15" i="25"/>
  <c r="I23" i="17"/>
  <c r="I19" i="17"/>
  <c r="I15" i="17"/>
  <c r="I11" i="17"/>
  <c r="I12" i="17"/>
  <c r="I13" i="17"/>
  <c r="I14" i="17"/>
  <c r="I16" i="17"/>
  <c r="I17" i="17"/>
  <c r="I18" i="17"/>
  <c r="I20" i="17"/>
  <c r="I21" i="17"/>
  <c r="I22" i="17"/>
  <c r="AV31" i="26" l="1"/>
  <c r="AV24" i="26"/>
  <c r="AL18" i="26"/>
  <c r="AV25" i="26"/>
  <c r="AR22" i="26"/>
  <c r="AV19" i="26"/>
  <c r="AR20" i="26"/>
  <c r="AV23" i="26"/>
  <c r="AR18" i="26"/>
  <c r="AR28" i="26"/>
  <c r="AV26" i="26"/>
  <c r="AL26" i="26"/>
  <c r="AV29" i="26"/>
  <c r="AR19" i="26"/>
  <c r="AR31" i="26"/>
  <c r="AV27" i="26"/>
  <c r="AR29" i="26"/>
  <c r="AZ29" i="26" s="1"/>
  <c r="AR21" i="26"/>
  <c r="AR26" i="26"/>
  <c r="AV33" i="26"/>
  <c r="AV21" i="26"/>
  <c r="AV28" i="26"/>
  <c r="AZ28" i="26" s="1"/>
  <c r="AV20" i="26"/>
  <c r="AV30" i="26"/>
  <c r="AR24" i="26"/>
  <c r="AR33" i="26"/>
  <c r="AV22" i="26"/>
  <c r="AR27" i="26"/>
  <c r="AZ27" i="26" s="1"/>
  <c r="AV18" i="26"/>
  <c r="AL24" i="26"/>
  <c r="AR30" i="26"/>
  <c r="AR23" i="26"/>
  <c r="AZ23" i="26" s="1"/>
  <c r="AR32" i="26"/>
  <c r="AZ32" i="26" s="1"/>
  <c r="AR25" i="26"/>
  <c r="AZ26" i="26"/>
  <c r="AZ31" i="26"/>
  <c r="CD12" i="25"/>
  <c r="CD16" i="25"/>
  <c r="CE19" i="25" s="1"/>
  <c r="BX8" i="25"/>
  <c r="CE8" i="25"/>
  <c r="CE9" i="25" s="1"/>
  <c r="CF9" i="25" s="1"/>
  <c r="CD20" i="25"/>
  <c r="CE22" i="25" s="1"/>
  <c r="AZ18" i="26"/>
  <c r="Z9" i="25"/>
  <c r="Z8" i="25"/>
  <c r="AH29" i="25"/>
  <c r="U19" i="17"/>
  <c r="Y19" i="17" s="1"/>
  <c r="U17" i="17"/>
  <c r="Y17" i="17" s="1"/>
  <c r="U16" i="17"/>
  <c r="Y16" i="17" s="1"/>
  <c r="U18" i="17"/>
  <c r="Y18" i="17" s="1"/>
  <c r="U22" i="17"/>
  <c r="Y22" i="17" s="1"/>
  <c r="U23" i="17"/>
  <c r="Y23" i="17" s="1"/>
  <c r="U21" i="17"/>
  <c r="Y21" i="17" s="1"/>
  <c r="U20" i="17"/>
  <c r="Y20" i="17" s="1"/>
  <c r="U13" i="17"/>
  <c r="Y13" i="17" s="1"/>
  <c r="U12" i="17"/>
  <c r="Y12" i="17" s="1"/>
  <c r="U15" i="17"/>
  <c r="Y15" i="17" s="1"/>
  <c r="U14" i="17"/>
  <c r="Y14" i="17" s="1"/>
  <c r="Q16" i="17"/>
  <c r="Q20" i="17"/>
  <c r="Q12" i="17"/>
  <c r="J44" i="18"/>
  <c r="I44" i="18"/>
  <c r="H44" i="18"/>
  <c r="G44" i="18"/>
  <c r="F44" i="18"/>
  <c r="I43" i="18"/>
  <c r="H43" i="18"/>
  <c r="G43" i="18"/>
  <c r="F43" i="18"/>
  <c r="I42" i="18"/>
  <c r="H42" i="18"/>
  <c r="G42" i="18"/>
  <c r="F42" i="18"/>
  <c r="I41" i="18"/>
  <c r="H41" i="18"/>
  <c r="G41" i="18"/>
  <c r="F41" i="18"/>
  <c r="J40" i="18"/>
  <c r="I40" i="18"/>
  <c r="H40" i="18"/>
  <c r="G40" i="18"/>
  <c r="F40" i="18"/>
  <c r="I39" i="18"/>
  <c r="H39" i="18"/>
  <c r="G39" i="18"/>
  <c r="F39" i="18"/>
  <c r="I38" i="18"/>
  <c r="H38" i="18"/>
  <c r="G38" i="18"/>
  <c r="F38" i="18"/>
  <c r="I37" i="18"/>
  <c r="H37" i="18"/>
  <c r="G37" i="18"/>
  <c r="F37" i="18"/>
  <c r="J36" i="18"/>
  <c r="I36" i="18"/>
  <c r="H36" i="18"/>
  <c r="G36" i="18"/>
  <c r="F36" i="18"/>
  <c r="I35" i="18"/>
  <c r="H35" i="18"/>
  <c r="G35" i="18"/>
  <c r="F35" i="18"/>
  <c r="I34" i="18"/>
  <c r="H34" i="18"/>
  <c r="G34" i="18"/>
  <c r="F34" i="18"/>
  <c r="I33" i="18"/>
  <c r="H33" i="18"/>
  <c r="G33" i="18"/>
  <c r="F33" i="18"/>
  <c r="J32" i="18"/>
  <c r="I32" i="18"/>
  <c r="H32" i="18"/>
  <c r="G32" i="18"/>
  <c r="F32" i="18"/>
  <c r="I31" i="18"/>
  <c r="H31" i="18"/>
  <c r="G31" i="18"/>
  <c r="F31" i="18"/>
  <c r="I30" i="18"/>
  <c r="H30" i="18"/>
  <c r="G30" i="18"/>
  <c r="F30" i="18"/>
  <c r="AQ33" i="17"/>
  <c r="AQ32" i="17"/>
  <c r="AQ31" i="17"/>
  <c r="AQ30" i="17"/>
  <c r="AQ29" i="17"/>
  <c r="AQ28" i="17"/>
  <c r="AQ27" i="17"/>
  <c r="AQ26" i="17"/>
  <c r="AQ25" i="17"/>
  <c r="AQ24" i="17"/>
  <c r="AQ23" i="17"/>
  <c r="AQ22" i="17"/>
  <c r="AQ21" i="17"/>
  <c r="AQ20" i="17"/>
  <c r="AQ19" i="17"/>
  <c r="H44" i="17"/>
  <c r="G44" i="17"/>
  <c r="F44" i="17"/>
  <c r="E44" i="17"/>
  <c r="I44" i="17" s="1"/>
  <c r="H40" i="17"/>
  <c r="G40" i="17"/>
  <c r="F40" i="17"/>
  <c r="E40" i="17"/>
  <c r="I40" i="17" s="1"/>
  <c r="H36" i="17"/>
  <c r="G36" i="17"/>
  <c r="F36" i="17"/>
  <c r="E36" i="17"/>
  <c r="I36" i="17" s="1"/>
  <c r="H32" i="17"/>
  <c r="G32" i="17"/>
  <c r="F32" i="17"/>
  <c r="E32" i="17"/>
  <c r="I32" i="17" s="1"/>
  <c r="AZ30" i="26" l="1"/>
  <c r="AZ19" i="26"/>
  <c r="AZ22" i="26"/>
  <c r="AZ20" i="26"/>
  <c r="AZ24" i="26"/>
  <c r="AZ25" i="26"/>
  <c r="AZ33" i="26"/>
  <c r="AZ21" i="26"/>
  <c r="CE12" i="25"/>
  <c r="CE17" i="25"/>
  <c r="Z17" i="25" s="1"/>
  <c r="CE18" i="25"/>
  <c r="CF18" i="25" s="1"/>
  <c r="CE10" i="25"/>
  <c r="CE11" i="25" s="1"/>
  <c r="CE16" i="25"/>
  <c r="Z16" i="25" s="1"/>
  <c r="CE23" i="25"/>
  <c r="CF23" i="25" s="1"/>
  <c r="CF8" i="25"/>
  <c r="CE20" i="25"/>
  <c r="CF20" i="25" s="1"/>
  <c r="CE21" i="25"/>
  <c r="CF21" i="25" s="1"/>
  <c r="Z10" i="25"/>
  <c r="Z19" i="25"/>
  <c r="CF19" i="25"/>
  <c r="CF12" i="25"/>
  <c r="Z22" i="25"/>
  <c r="CF22" i="25"/>
  <c r="BS22" i="18"/>
  <c r="BS21" i="18"/>
  <c r="BS14" i="18"/>
  <c r="BS13" i="18"/>
  <c r="BD18" i="26" l="1"/>
  <c r="CF10" i="25"/>
  <c r="Z18" i="25"/>
  <c r="AD16" i="25" s="1"/>
  <c r="CF17" i="25"/>
  <c r="Z12" i="25"/>
  <c r="CF16" i="25"/>
  <c r="CE13" i="25"/>
  <c r="Z23" i="25"/>
  <c r="Z20" i="25"/>
  <c r="Z21" i="25"/>
  <c r="CG20" i="25"/>
  <c r="Z11" i="25"/>
  <c r="AD8" i="25" s="1"/>
  <c r="CF11" i="25"/>
  <c r="CG8" i="25" s="1"/>
  <c r="BP22" i="18"/>
  <c r="BP21" i="18"/>
  <c r="BP20" i="18"/>
  <c r="BP18" i="18"/>
  <c r="BP16" i="18"/>
  <c r="BP17" i="18"/>
  <c r="BP14" i="18"/>
  <c r="BP13" i="18"/>
  <c r="BP12" i="18"/>
  <c r="BP10" i="18"/>
  <c r="BP9" i="18"/>
  <c r="BP8" i="18"/>
  <c r="N29" i="18"/>
  <c r="N33" i="18"/>
  <c r="N37" i="18"/>
  <c r="N41" i="18"/>
  <c r="C41" i="18"/>
  <c r="C37" i="18"/>
  <c r="C33" i="18"/>
  <c r="C29" i="18"/>
  <c r="CG16" i="25" l="1"/>
  <c r="Z13" i="25"/>
  <c r="CE14" i="25"/>
  <c r="CF13" i="25"/>
  <c r="AD20" i="25"/>
  <c r="BR21" i="18"/>
  <c r="BL8" i="18"/>
  <c r="BQ20" i="18"/>
  <c r="BR23" i="18" s="1"/>
  <c r="BL22" i="18"/>
  <c r="BL21" i="18"/>
  <c r="BL20" i="18"/>
  <c r="BL18" i="18"/>
  <c r="BL17" i="18"/>
  <c r="BL16" i="18"/>
  <c r="BL14" i="18"/>
  <c r="BL13" i="18"/>
  <c r="BL12" i="18"/>
  <c r="BQ22" i="18"/>
  <c r="BO22" i="18"/>
  <c r="BN22" i="18"/>
  <c r="BQ21" i="18"/>
  <c r="BO21" i="18"/>
  <c r="BN21" i="18"/>
  <c r="BO20" i="18"/>
  <c r="BN20" i="18"/>
  <c r="BS18" i="18"/>
  <c r="BQ18" i="18"/>
  <c r="BO18" i="18"/>
  <c r="BN18" i="18"/>
  <c r="BS17" i="18"/>
  <c r="BQ17" i="18"/>
  <c r="BO17" i="18"/>
  <c r="BN17" i="18"/>
  <c r="BQ16" i="18"/>
  <c r="BR18" i="18" s="1"/>
  <c r="BO16" i="18"/>
  <c r="BN16" i="18"/>
  <c r="BO14" i="18"/>
  <c r="BN14" i="18"/>
  <c r="BO13" i="18"/>
  <c r="BN13" i="18"/>
  <c r="BQ12" i="18"/>
  <c r="BO12" i="18"/>
  <c r="BN12" i="18"/>
  <c r="BO10" i="18"/>
  <c r="BN10" i="18"/>
  <c r="BO9" i="18"/>
  <c r="BN9" i="18"/>
  <c r="BQ8" i="18"/>
  <c r="BR9" i="18" s="1"/>
  <c r="BO8" i="18"/>
  <c r="BN8" i="18"/>
  <c r="I29" i="18"/>
  <c r="H29" i="18"/>
  <c r="G29" i="18"/>
  <c r="F29" i="18"/>
  <c r="AR18" i="18"/>
  <c r="AQ18" i="17"/>
  <c r="H43" i="17"/>
  <c r="G43" i="17"/>
  <c r="F43" i="17"/>
  <c r="E43" i="17"/>
  <c r="I43" i="17" s="1"/>
  <c r="H42" i="17"/>
  <c r="G42" i="17"/>
  <c r="F42" i="17"/>
  <c r="E42" i="17"/>
  <c r="I42" i="17" s="1"/>
  <c r="M41" i="17"/>
  <c r="H41" i="17"/>
  <c r="G41" i="17"/>
  <c r="F41" i="17"/>
  <c r="E41" i="17"/>
  <c r="I41" i="17" s="1"/>
  <c r="M37" i="17"/>
  <c r="M33" i="17"/>
  <c r="M29" i="17"/>
  <c r="H39" i="17"/>
  <c r="G39" i="17"/>
  <c r="F39" i="17"/>
  <c r="E39" i="17"/>
  <c r="I39" i="17" s="1"/>
  <c r="H38" i="17"/>
  <c r="G38" i="17"/>
  <c r="F38" i="17"/>
  <c r="E38" i="17"/>
  <c r="I38" i="17" s="1"/>
  <c r="H37" i="17"/>
  <c r="G37" i="17"/>
  <c r="F37" i="17"/>
  <c r="E37" i="17"/>
  <c r="I37" i="17" s="1"/>
  <c r="H35" i="17"/>
  <c r="G35" i="17"/>
  <c r="F35" i="17"/>
  <c r="E35" i="17"/>
  <c r="I35" i="17" s="1"/>
  <c r="I34" i="17"/>
  <c r="I33" i="17"/>
  <c r="H30" i="17"/>
  <c r="G30" i="17"/>
  <c r="F30" i="17"/>
  <c r="E30" i="17"/>
  <c r="I30" i="17" s="1"/>
  <c r="H29" i="17"/>
  <c r="G29" i="17"/>
  <c r="F29" i="17"/>
  <c r="E29" i="17"/>
  <c r="I29" i="17" s="1"/>
  <c r="E31" i="17"/>
  <c r="I31" i="17" s="1"/>
  <c r="H31" i="17"/>
  <c r="G31" i="17"/>
  <c r="F31" i="17"/>
  <c r="I10" i="17"/>
  <c r="I9" i="17"/>
  <c r="I8" i="17"/>
  <c r="G8" i="11"/>
  <c r="O8" i="11" s="1"/>
  <c r="G7" i="11"/>
  <c r="O7" i="11" s="1"/>
  <c r="G6" i="11"/>
  <c r="O6" i="11" s="1"/>
  <c r="D9" i="16"/>
  <c r="D8" i="16"/>
  <c r="D7" i="16"/>
  <c r="D6" i="16"/>
  <c r="D24" i="15"/>
  <c r="H24" i="15" s="1"/>
  <c r="C24" i="15"/>
  <c r="D23" i="15"/>
  <c r="H23" i="15" s="1"/>
  <c r="C23" i="15"/>
  <c r="P22" i="15"/>
  <c r="T24" i="15" s="1"/>
  <c r="D22" i="15"/>
  <c r="H22" i="15" s="1"/>
  <c r="C22" i="15"/>
  <c r="H21" i="15"/>
  <c r="D21" i="15"/>
  <c r="L21" i="15" s="1"/>
  <c r="T21" i="15" s="1"/>
  <c r="C21" i="15"/>
  <c r="D20" i="15"/>
  <c r="H20" i="15" s="1"/>
  <c r="L20" i="15"/>
  <c r="C20" i="15"/>
  <c r="P19" i="15"/>
  <c r="D19" i="15"/>
  <c r="L19" i="15" s="1"/>
  <c r="T19" i="15" s="1"/>
  <c r="H19" i="15"/>
  <c r="C19" i="15"/>
  <c r="P18" i="15"/>
  <c r="D18" i="15"/>
  <c r="H18" i="15" s="1"/>
  <c r="T18" i="15" s="1"/>
  <c r="X18" i="15" s="1"/>
  <c r="C18" i="15"/>
  <c r="H13" i="15"/>
  <c r="BA13" i="15" s="1"/>
  <c r="H12" i="15"/>
  <c r="H11" i="15"/>
  <c r="AY11" i="15" s="1"/>
  <c r="H10" i="15"/>
  <c r="AY10" i="15" s="1"/>
  <c r="H9" i="15"/>
  <c r="BA9" i="15" s="1"/>
  <c r="H8" i="15"/>
  <c r="BA8" i="15" s="1"/>
  <c r="AY8" i="15"/>
  <c r="BA7" i="15"/>
  <c r="H7" i="15"/>
  <c r="P7" i="15" s="1"/>
  <c r="X7" i="15" s="1"/>
  <c r="BA6" i="15"/>
  <c r="G12" i="11"/>
  <c r="O12" i="11" s="1"/>
  <c r="G13" i="11"/>
  <c r="O13" i="11" s="1"/>
  <c r="S13" i="11" s="1"/>
  <c r="G14" i="11"/>
  <c r="O14" i="11" s="1"/>
  <c r="C19" i="11"/>
  <c r="G19" i="11" s="1"/>
  <c r="O19" i="11"/>
  <c r="S19" i="11" s="1"/>
  <c r="W19" i="11" s="1"/>
  <c r="AE19" i="11" s="1"/>
  <c r="C20" i="11"/>
  <c r="G20" i="11" s="1"/>
  <c r="O20" i="11"/>
  <c r="S20" i="11" s="1"/>
  <c r="C21" i="11"/>
  <c r="G21" i="11"/>
  <c r="K21" i="11"/>
  <c r="O21" i="11"/>
  <c r="AY9" i="15"/>
  <c r="AY12" i="15"/>
  <c r="BA12" i="15"/>
  <c r="U31" i="17" l="1"/>
  <c r="U35" i="17"/>
  <c r="U32" i="17"/>
  <c r="U30" i="17"/>
  <c r="U34" i="17"/>
  <c r="U39" i="17"/>
  <c r="S6" i="11"/>
  <c r="W6" i="11"/>
  <c r="AZ8" i="15"/>
  <c r="BR19" i="18"/>
  <c r="AY13" i="15"/>
  <c r="AZ11" i="15" s="1"/>
  <c r="P11" i="15"/>
  <c r="BR22" i="18"/>
  <c r="BT22" i="18" s="1"/>
  <c r="BA11" i="15"/>
  <c r="Z14" i="25"/>
  <c r="CF14" i="25"/>
  <c r="CE15" i="25"/>
  <c r="BR13" i="18"/>
  <c r="BT13" i="18" s="1"/>
  <c r="BR14" i="18"/>
  <c r="BT14" i="18" s="1"/>
  <c r="BR15" i="18"/>
  <c r="BT15" i="18" s="1"/>
  <c r="BU15" i="18" s="1"/>
  <c r="BR17" i="18"/>
  <c r="BT17" i="18" s="1"/>
  <c r="U29" i="17"/>
  <c r="U44" i="17"/>
  <c r="U36" i="17"/>
  <c r="U43" i="17"/>
  <c r="U38" i="17"/>
  <c r="U42" i="17"/>
  <c r="U40" i="17"/>
  <c r="BT9" i="18"/>
  <c r="BT19" i="18"/>
  <c r="BU19" i="18" s="1"/>
  <c r="BR10" i="18"/>
  <c r="BT18" i="18"/>
  <c r="BR11" i="18"/>
  <c r="BT23" i="18"/>
  <c r="BU23" i="18" s="1"/>
  <c r="BT21" i="18"/>
  <c r="BS20" i="18"/>
  <c r="BS16" i="18"/>
  <c r="BZ17" i="18"/>
  <c r="J38" i="18" s="1"/>
  <c r="BZ16" i="18"/>
  <c r="BZ18" i="18"/>
  <c r="J39" i="18" s="1"/>
  <c r="BS12" i="18"/>
  <c r="BZ12" i="18"/>
  <c r="BZ14" i="18"/>
  <c r="J35" i="18" s="1"/>
  <c r="BZ13" i="18"/>
  <c r="J34" i="18" s="1"/>
  <c r="BS8" i="18"/>
  <c r="BZ22" i="18"/>
  <c r="J43" i="18" s="1"/>
  <c r="BZ21" i="18"/>
  <c r="J42" i="18" s="1"/>
  <c r="BZ20" i="18"/>
  <c r="U33" i="17"/>
  <c r="U37" i="17"/>
  <c r="U41" i="17"/>
  <c r="U11" i="17"/>
  <c r="Y11" i="17" s="1"/>
  <c r="U8" i="17"/>
  <c r="Y8" i="17" s="1"/>
  <c r="U10" i="17"/>
  <c r="Y10" i="17" s="1"/>
  <c r="U9" i="17"/>
  <c r="Y9" i="17" s="1"/>
  <c r="Q37" i="17"/>
  <c r="Q41" i="17"/>
  <c r="Q33" i="17"/>
  <c r="Q8" i="17"/>
  <c r="Q29" i="17"/>
  <c r="BZ9" i="18"/>
  <c r="J30" i="18" s="1"/>
  <c r="BZ8" i="18"/>
  <c r="BZ10" i="18"/>
  <c r="J31" i="18" s="1"/>
  <c r="AC20" i="17"/>
  <c r="AC16" i="17"/>
  <c r="S7" i="11"/>
  <c r="W7" i="11" s="1"/>
  <c r="AF18" i="15"/>
  <c r="S14" i="11"/>
  <c r="W14" i="11" s="1"/>
  <c r="T7" i="15"/>
  <c r="AA19" i="11"/>
  <c r="P8" i="15"/>
  <c r="BB8" i="15"/>
  <c r="BB9" i="15"/>
  <c r="T20" i="15"/>
  <c r="W13" i="11"/>
  <c r="S12" i="11"/>
  <c r="W12" i="11" s="1"/>
  <c r="BA10" i="15"/>
  <c r="BB10" i="15" s="1"/>
  <c r="W8" i="11"/>
  <c r="S8" i="11"/>
  <c r="T22" i="15"/>
  <c r="T23" i="15"/>
  <c r="BR12" i="18"/>
  <c r="BT12" i="18" s="1"/>
  <c r="BR20" i="18"/>
  <c r="BT20" i="18" s="1"/>
  <c r="AA6" i="11" l="1"/>
  <c r="BB11" i="15"/>
  <c r="BD11" i="15" s="1"/>
  <c r="BB12" i="15"/>
  <c r="BB13" i="15"/>
  <c r="BD13" i="15" s="1"/>
  <c r="BE13" i="15" s="1"/>
  <c r="Z15" i="25"/>
  <c r="AD12" i="25" s="1"/>
  <c r="AH8" i="25" s="1"/>
  <c r="CF15" i="25"/>
  <c r="CG12" i="25" s="1"/>
  <c r="CH8" i="25" s="1"/>
  <c r="J33" i="18"/>
  <c r="CA14" i="18"/>
  <c r="V14" i="18" s="1"/>
  <c r="CA15" i="18"/>
  <c r="V15" i="18" s="1"/>
  <c r="J41" i="18"/>
  <c r="R41" i="18" s="1"/>
  <c r="CA23" i="18"/>
  <c r="CA21" i="18"/>
  <c r="V21" i="18" s="1"/>
  <c r="CA22" i="18"/>
  <c r="J37" i="18"/>
  <c r="CA18" i="18"/>
  <c r="CA17" i="18"/>
  <c r="V17" i="18" s="1"/>
  <c r="CA19" i="18"/>
  <c r="V19" i="18" s="1"/>
  <c r="BT10" i="18"/>
  <c r="BT11" i="18"/>
  <c r="J12" i="18"/>
  <c r="R37" i="18"/>
  <c r="J16" i="18"/>
  <c r="J21" i="18"/>
  <c r="CA16" i="18"/>
  <c r="CA12" i="18"/>
  <c r="V12" i="18" s="1"/>
  <c r="BV20" i="18"/>
  <c r="BW20" i="18" s="1"/>
  <c r="CA9" i="18"/>
  <c r="V9" i="18" s="1"/>
  <c r="V18" i="18"/>
  <c r="V23" i="18"/>
  <c r="CA11" i="18"/>
  <c r="V11" i="18" s="1"/>
  <c r="CA20" i="18"/>
  <c r="V20" i="18" s="1"/>
  <c r="CA10" i="18"/>
  <c r="V10" i="18" s="1"/>
  <c r="CA13" i="18"/>
  <c r="V13" i="18" s="1"/>
  <c r="BV12" i="18"/>
  <c r="BW12" i="18" s="1"/>
  <c r="V22" i="18"/>
  <c r="AC8" i="17"/>
  <c r="AC12" i="17"/>
  <c r="AG29" i="17"/>
  <c r="BU21" i="18"/>
  <c r="J20" i="18"/>
  <c r="J14" i="18"/>
  <c r="J10" i="18"/>
  <c r="J18" i="18"/>
  <c r="J17" i="18"/>
  <c r="J9" i="18"/>
  <c r="J13" i="18"/>
  <c r="J22" i="18"/>
  <c r="BD10" i="15"/>
  <c r="BE10" i="15" s="1"/>
  <c r="AI7" i="11"/>
  <c r="AI6" i="11"/>
  <c r="AI8" i="11"/>
  <c r="AE6" i="11"/>
  <c r="AB18" i="15"/>
  <c r="AA12" i="11"/>
  <c r="Z24" i="11" s="1"/>
  <c r="BD9" i="15"/>
  <c r="BE9" i="15" s="1"/>
  <c r="BE11" i="15"/>
  <c r="BD8" i="15"/>
  <c r="BE8" i="15"/>
  <c r="BB7" i="15"/>
  <c r="BR16" i="18"/>
  <c r="BT16" i="18" s="1"/>
  <c r="BU22" i="18"/>
  <c r="BU13" i="18"/>
  <c r="BU14" i="18"/>
  <c r="AI20" i="11" l="1"/>
  <c r="BD12" i="15"/>
  <c r="BE12" i="15" s="1"/>
  <c r="BE14" i="15" s="1"/>
  <c r="R33" i="18"/>
  <c r="AW31" i="25"/>
  <c r="AW18" i="25"/>
  <c r="AW30" i="25"/>
  <c r="AS20" i="25"/>
  <c r="AS29" i="25"/>
  <c r="AS24" i="25"/>
  <c r="AS30" i="25"/>
  <c r="AW29" i="25"/>
  <c r="AS26" i="25"/>
  <c r="AW20" i="25"/>
  <c r="AW19" i="25"/>
  <c r="AS31" i="25"/>
  <c r="AS23" i="25"/>
  <c r="AM18" i="25"/>
  <c r="AS18" i="25"/>
  <c r="AW22" i="25"/>
  <c r="AM26" i="25"/>
  <c r="AS32" i="25"/>
  <c r="AW26" i="25"/>
  <c r="AS28" i="25"/>
  <c r="AW21" i="25"/>
  <c r="AS27" i="25"/>
  <c r="AS21" i="25"/>
  <c r="AW27" i="25"/>
  <c r="AS19" i="25"/>
  <c r="AW23" i="25"/>
  <c r="AW33" i="25"/>
  <c r="AW24" i="25"/>
  <c r="AW32" i="25"/>
  <c r="AS25" i="25"/>
  <c r="AM24" i="25"/>
  <c r="AW25" i="25"/>
  <c r="AS33" i="25"/>
  <c r="AS22" i="25"/>
  <c r="AW28" i="25"/>
  <c r="V16" i="18"/>
  <c r="BU11" i="18"/>
  <c r="R12" i="18"/>
  <c r="R20" i="18"/>
  <c r="R16" i="18"/>
  <c r="CB12" i="18"/>
  <c r="CB20" i="18"/>
  <c r="CB16" i="18"/>
  <c r="BV16" i="18"/>
  <c r="BW16" i="18" s="1"/>
  <c r="AG8" i="17"/>
  <c r="AR20" i="17" s="1"/>
  <c r="BU17" i="18"/>
  <c r="BU18" i="18"/>
  <c r="BU20" i="18"/>
  <c r="BU12" i="18"/>
  <c r="CC12" i="18"/>
  <c r="BE7" i="15"/>
  <c r="BD7" i="15"/>
  <c r="T8" i="15" s="1"/>
  <c r="X8" i="15" s="1"/>
  <c r="AH24" i="11"/>
  <c r="AE20" i="11"/>
  <c r="AM19" i="11" s="1"/>
  <c r="AD24" i="11" s="1"/>
  <c r="BU16" i="18"/>
  <c r="BD14" i="15" l="1"/>
  <c r="T11" i="15" s="1"/>
  <c r="X11" i="15" s="1"/>
  <c r="BA32" i="25"/>
  <c r="AB7" i="15"/>
  <c r="BA22" i="25"/>
  <c r="BA25" i="25"/>
  <c r="BA30" i="25"/>
  <c r="BA24" i="25"/>
  <c r="BA29" i="25"/>
  <c r="BA20" i="25"/>
  <c r="BA21" i="25"/>
  <c r="BA18" i="25"/>
  <c r="BA33" i="25"/>
  <c r="BA23" i="25"/>
  <c r="BA26" i="25"/>
  <c r="BA27" i="25"/>
  <c r="BA28" i="25"/>
  <c r="BA31" i="25"/>
  <c r="BA19" i="25"/>
  <c r="AL24" i="17"/>
  <c r="AV31" i="17"/>
  <c r="AV23" i="17"/>
  <c r="AV30" i="17"/>
  <c r="AV26" i="17"/>
  <c r="AV22" i="17"/>
  <c r="AV18" i="17"/>
  <c r="AV33" i="17"/>
  <c r="AV29" i="17"/>
  <c r="AV25" i="17"/>
  <c r="AV21" i="17"/>
  <c r="AV32" i="17"/>
  <c r="AV28" i="17"/>
  <c r="AV24" i="17"/>
  <c r="AV20" i="17"/>
  <c r="AV27" i="17"/>
  <c r="AV19" i="17"/>
  <c r="AL18" i="17"/>
  <c r="AL26" i="17"/>
  <c r="AR33" i="17"/>
  <c r="AR29" i="17"/>
  <c r="AR25" i="17"/>
  <c r="AR21" i="17"/>
  <c r="AR32" i="17"/>
  <c r="AR24" i="17"/>
  <c r="AR31" i="17"/>
  <c r="AR27" i="17"/>
  <c r="AR23" i="17"/>
  <c r="AR19" i="17"/>
  <c r="AR26" i="17"/>
  <c r="AR18" i="17"/>
  <c r="AR28" i="17"/>
  <c r="AR30" i="17"/>
  <c r="AR22" i="17"/>
  <c r="CC16" i="18"/>
  <c r="CC20" i="18"/>
  <c r="AE27" i="15" l="1"/>
  <c r="AN19" i="15"/>
  <c r="AN20" i="15" s="1"/>
  <c r="AN21" i="15" s="1"/>
  <c r="AJ19" i="15"/>
  <c r="BE18" i="25"/>
  <c r="AZ33" i="17"/>
  <c r="AZ29" i="17"/>
  <c r="AZ25" i="17"/>
  <c r="AZ21" i="17"/>
  <c r="AZ32" i="17"/>
  <c r="AZ24" i="17"/>
  <c r="AZ20" i="17"/>
  <c r="AZ27" i="17"/>
  <c r="AZ23" i="17"/>
  <c r="AZ19" i="17"/>
  <c r="AZ30" i="17"/>
  <c r="AZ26" i="17"/>
  <c r="AZ22" i="17"/>
  <c r="AZ18" i="17"/>
  <c r="AZ31" i="17"/>
  <c r="AZ28" i="17"/>
  <c r="BD18" i="17" l="1"/>
  <c r="AM27" i="15"/>
  <c r="AF19" i="15"/>
  <c r="AR18" i="15" s="1"/>
  <c r="AI27" i="15" s="1"/>
  <c r="J29" i="18"/>
  <c r="V31" i="18" s="1"/>
  <c r="J8" i="18"/>
  <c r="R8" i="18" s="1"/>
  <c r="CA8" i="18"/>
  <c r="CB8" i="18" s="1"/>
  <c r="BR8" i="18"/>
  <c r="V32" i="18" l="1"/>
  <c r="V36" i="18"/>
  <c r="V35" i="18"/>
  <c r="V39" i="18"/>
  <c r="V43" i="18"/>
  <c r="V34" i="18"/>
  <c r="V42" i="18"/>
  <c r="V44" i="18"/>
  <c r="V38" i="18"/>
  <c r="V40" i="18"/>
  <c r="BT8" i="18"/>
  <c r="BV8" i="18" s="1"/>
  <c r="BW8" i="18" s="1"/>
  <c r="V8" i="18"/>
  <c r="V41" i="18"/>
  <c r="V33" i="18"/>
  <c r="V29" i="18"/>
  <c r="V30" i="18"/>
  <c r="V37" i="18"/>
  <c r="R29" i="18"/>
  <c r="AH29" i="18" s="1"/>
  <c r="BU10" i="18"/>
  <c r="BU8" i="18" l="1"/>
  <c r="BU9" i="18"/>
  <c r="BX8" i="18" l="1"/>
  <c r="CE8" i="18"/>
  <c r="CE9" i="18" s="1"/>
  <c r="CE10" i="18" s="1"/>
  <c r="CC8" i="18"/>
  <c r="CE11" i="18" l="1"/>
  <c r="Z11" i="18" s="1"/>
  <c r="CD12" i="18"/>
  <c r="CD20" i="18"/>
  <c r="CD16" i="18"/>
  <c r="CD8" i="18"/>
  <c r="CF8" i="18"/>
  <c r="Z8" i="18"/>
  <c r="CF11" i="18" l="1"/>
  <c r="CE12" i="18"/>
  <c r="CF12" i="18" s="1"/>
  <c r="CE16" i="18"/>
  <c r="CF16" i="18" s="1"/>
  <c r="CE20" i="18"/>
  <c r="CF20" i="18" s="1"/>
  <c r="Z9" i="18"/>
  <c r="CF9" i="18"/>
  <c r="CE21" i="18" l="1"/>
  <c r="CF21" i="18" s="1"/>
  <c r="CE17" i="18"/>
  <c r="CE13" i="18"/>
  <c r="CF13" i="18" s="1"/>
  <c r="Z20" i="18"/>
  <c r="Z12" i="18"/>
  <c r="Z16" i="18"/>
  <c r="CF10" i="18"/>
  <c r="CG8" i="18" s="1"/>
  <c r="Z10" i="18"/>
  <c r="AD8" i="18" s="1"/>
  <c r="CE22" i="18" l="1"/>
  <c r="CE23" i="18" s="1"/>
  <c r="CE18" i="18"/>
  <c r="Z21" i="18"/>
  <c r="CF17" i="18"/>
  <c r="Z13" i="18"/>
  <c r="CE14" i="18"/>
  <c r="CF14" i="18" s="1"/>
  <c r="Z17" i="18"/>
  <c r="CE15" i="18" l="1"/>
  <c r="CE19" i="18"/>
  <c r="Z19" i="18" s="1"/>
  <c r="Z18" i="18"/>
  <c r="CF18" i="18"/>
  <c r="CF22" i="18"/>
  <c r="Z22" i="18"/>
  <c r="Z23" i="18"/>
  <c r="CF23" i="18"/>
  <c r="Z14" i="18"/>
  <c r="Z15" i="18"/>
  <c r="CF15" i="18"/>
  <c r="CG12" i="18" s="1"/>
  <c r="AD16" i="18" l="1"/>
  <c r="CF19" i="18"/>
  <c r="CG16" i="18" s="1"/>
  <c r="AD20" i="18"/>
  <c r="CG20" i="18"/>
  <c r="AD12" i="18"/>
  <c r="CH8" i="18" l="1"/>
  <c r="AH8" i="18"/>
  <c r="AM24" i="18" s="1"/>
  <c r="AS23" i="18" l="1"/>
  <c r="AS27" i="18"/>
  <c r="AS22" i="18"/>
  <c r="AS32" i="18"/>
  <c r="AM26" i="18"/>
  <c r="AW31" i="18"/>
  <c r="AS24" i="18"/>
  <c r="AW21" i="18"/>
  <c r="AS20" i="18"/>
  <c r="AS29" i="18"/>
  <c r="AW18" i="18"/>
  <c r="AM18" i="18"/>
  <c r="AW22" i="18"/>
  <c r="AS33" i="18"/>
  <c r="AS30" i="18"/>
  <c r="AS26" i="18"/>
  <c r="AW33" i="18"/>
  <c r="AW25" i="18"/>
  <c r="AW24" i="18"/>
  <c r="AS28" i="18"/>
  <c r="AS25" i="18"/>
  <c r="AW28" i="18"/>
  <c r="AW19" i="18"/>
  <c r="AS21" i="18"/>
  <c r="BA21" i="18" s="1"/>
  <c r="AS18" i="18"/>
  <c r="AW23" i="18"/>
  <c r="AS19" i="18"/>
  <c r="AW26" i="18"/>
  <c r="AS31" i="18"/>
  <c r="AW20" i="18"/>
  <c r="AW29" i="18"/>
  <c r="AW32" i="18"/>
  <c r="BA32" i="18" s="1"/>
  <c r="AW27" i="18"/>
  <c r="AW30" i="18"/>
  <c r="BA23" i="18" l="1"/>
  <c r="BA27" i="18"/>
  <c r="BA19" i="18"/>
  <c r="BA22" i="18"/>
  <c r="BA18" i="18"/>
  <c r="BA26" i="18"/>
  <c r="BA31" i="18"/>
  <c r="BA20" i="18"/>
  <c r="BA28" i="18"/>
  <c r="BA29" i="18"/>
  <c r="BA30" i="18"/>
  <c r="BA24" i="18"/>
  <c r="BA25" i="18"/>
  <c r="BA33" i="18"/>
  <c r="BE18"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E8" authorId="0" shapeId="0" xr:uid="{00000000-0006-0000-0100-000001000000}">
      <text>
        <r>
          <rPr>
            <sz val="9"/>
            <color indexed="81"/>
            <rFont val="ＭＳ Ｐゴシック"/>
            <family val="3"/>
            <charset val="128"/>
          </rPr>
          <t xml:space="preserve">1人目の児童が上限管理事業所を利用していない場合、「0」と入力して下さい。
</t>
        </r>
      </text>
    </comment>
    <comment ref="E12" authorId="0" shapeId="0" xr:uid="{00000000-0006-0000-0100-000002000000}">
      <text>
        <r>
          <rPr>
            <sz val="9"/>
            <color indexed="81"/>
            <rFont val="ＭＳ Ｐゴシック"/>
            <family val="3"/>
            <charset val="128"/>
          </rPr>
          <t xml:space="preserve">2人目の児童が上限管理事業所を利用していない場合、「0」と入力して下さい。
</t>
        </r>
      </text>
    </comment>
    <comment ref="E16" authorId="0" shapeId="0" xr:uid="{00000000-0006-0000-0100-000003000000}">
      <text>
        <r>
          <rPr>
            <sz val="9"/>
            <color indexed="81"/>
            <rFont val="ＭＳ Ｐゴシック"/>
            <family val="3"/>
            <charset val="128"/>
          </rPr>
          <t xml:space="preserve">3人目の児童が上限管理事業所を利用していない場合、「0」と入力して下さい。
</t>
        </r>
      </text>
    </comment>
    <comment ref="E20" authorId="0" shapeId="0" xr:uid="{00000000-0006-0000-0100-000004000000}">
      <text>
        <r>
          <rPr>
            <sz val="9"/>
            <color indexed="81"/>
            <rFont val="ＭＳ Ｐゴシック"/>
            <family val="3"/>
            <charset val="128"/>
          </rPr>
          <t xml:space="preserve">4人目の児童が上限管理事業所を利用していない場合、「0」と入力して下さい。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F8" authorId="0" shapeId="0" xr:uid="{00000000-0006-0000-0200-000001000000}">
      <text>
        <r>
          <rPr>
            <b/>
            <sz val="9"/>
            <color indexed="81"/>
            <rFont val="ＭＳ Ｐゴシック"/>
            <family val="3"/>
            <charset val="128"/>
          </rPr>
          <t xml:space="preserve">1人目の児童が上限管理事業所を利用していない場合、「0」と入力して下さい。
</t>
        </r>
      </text>
    </comment>
    <comment ref="F12" authorId="0" shapeId="0" xr:uid="{00000000-0006-0000-0200-000002000000}">
      <text>
        <r>
          <rPr>
            <sz val="9"/>
            <color indexed="81"/>
            <rFont val="ＭＳ Ｐゴシック"/>
            <family val="3"/>
            <charset val="128"/>
          </rPr>
          <t xml:space="preserve">2人目の児童が上限管理事業所を利用していない場合、「0」と入力して下さい。
</t>
        </r>
      </text>
    </comment>
    <comment ref="F16" authorId="0" shapeId="0" xr:uid="{00000000-0006-0000-0200-000003000000}">
      <text>
        <r>
          <rPr>
            <sz val="9"/>
            <color indexed="81"/>
            <rFont val="ＭＳ Ｐゴシック"/>
            <family val="3"/>
            <charset val="128"/>
          </rPr>
          <t>3人目の児童が上限管理事業所を利用していない場合、「0」と入力して下さい。</t>
        </r>
      </text>
    </comment>
    <comment ref="F20" authorId="0" shapeId="0" xr:uid="{00000000-0006-0000-0200-000004000000}">
      <text>
        <r>
          <rPr>
            <sz val="9"/>
            <color indexed="81"/>
            <rFont val="ＭＳ Ｐゴシック"/>
            <family val="3"/>
            <charset val="128"/>
          </rPr>
          <t xml:space="preserve">4人目の児童が上限管理事業所を利用していない場合、「0」と入力して下さい。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E8" authorId="0" shapeId="0" xr:uid="{00000000-0006-0000-0600-000001000000}">
      <text>
        <r>
          <rPr>
            <sz val="9"/>
            <color indexed="81"/>
            <rFont val="ＭＳ Ｐゴシック"/>
            <family val="3"/>
            <charset val="128"/>
          </rPr>
          <t xml:space="preserve">1人目の児童が上限管理事業所を利用していない場合、「0」と入力して下さい。
</t>
        </r>
      </text>
    </comment>
    <comment ref="E12" authorId="0" shapeId="0" xr:uid="{00000000-0006-0000-0600-000002000000}">
      <text>
        <r>
          <rPr>
            <sz val="9"/>
            <color indexed="81"/>
            <rFont val="ＭＳ Ｐゴシック"/>
            <family val="3"/>
            <charset val="128"/>
          </rPr>
          <t xml:space="preserve">2人目の児童が上限管理事業所を利用していない場合、「0」と入力して下さい。
</t>
        </r>
      </text>
    </comment>
    <comment ref="E16" authorId="0" shapeId="0" xr:uid="{00000000-0006-0000-0600-000003000000}">
      <text>
        <r>
          <rPr>
            <sz val="9"/>
            <color indexed="81"/>
            <rFont val="ＭＳ Ｐゴシック"/>
            <family val="3"/>
            <charset val="128"/>
          </rPr>
          <t xml:space="preserve">3人目の児童が上限管理事業所を利用していない場合、「0」と入力して下さい。
</t>
        </r>
      </text>
    </comment>
    <comment ref="E20" authorId="0" shapeId="0" xr:uid="{00000000-0006-0000-0600-000004000000}">
      <text>
        <r>
          <rPr>
            <sz val="9"/>
            <color indexed="81"/>
            <rFont val="ＭＳ Ｐゴシック"/>
            <family val="3"/>
            <charset val="128"/>
          </rPr>
          <t xml:space="preserve">4人目の児童が上限管理事業所を利用していない場合、「0」と入力して下さい。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F8" authorId="0" shapeId="0" xr:uid="{00000000-0006-0000-0700-000001000000}">
      <text>
        <r>
          <rPr>
            <b/>
            <sz val="9"/>
            <color indexed="81"/>
            <rFont val="ＭＳ Ｐゴシック"/>
            <family val="3"/>
            <charset val="128"/>
          </rPr>
          <t xml:space="preserve">1人目の児童が上限管理事業所を利用していない場合、「0」と入力して下さい。
</t>
        </r>
      </text>
    </comment>
    <comment ref="F12" authorId="0" shapeId="0" xr:uid="{00000000-0006-0000-0700-000002000000}">
      <text>
        <r>
          <rPr>
            <sz val="9"/>
            <color indexed="81"/>
            <rFont val="ＭＳ Ｐゴシック"/>
            <family val="3"/>
            <charset val="128"/>
          </rPr>
          <t xml:space="preserve">2人目の児童が上限管理事業所を利用していない場合、「0」と入力して下さい。
</t>
        </r>
      </text>
    </comment>
    <comment ref="F16" authorId="0" shapeId="0" xr:uid="{00000000-0006-0000-0700-000003000000}">
      <text>
        <r>
          <rPr>
            <sz val="9"/>
            <color indexed="81"/>
            <rFont val="ＭＳ Ｐゴシック"/>
            <family val="3"/>
            <charset val="128"/>
          </rPr>
          <t>3人目の児童が上限管理事業所を利用していない場合、「0」と入力して下さい。</t>
        </r>
      </text>
    </comment>
    <comment ref="F20" authorId="0" shapeId="0" xr:uid="{00000000-0006-0000-0700-000004000000}">
      <text>
        <r>
          <rPr>
            <sz val="9"/>
            <color indexed="81"/>
            <rFont val="ＭＳ Ｐゴシック"/>
            <family val="3"/>
            <charset val="128"/>
          </rPr>
          <t xml:space="preserve">4人目の児童が上限管理事業所を利用していない場合、「0」と入力して下さい。
</t>
        </r>
      </text>
    </comment>
  </commentList>
</comments>
</file>

<file path=xl/sharedStrings.xml><?xml version="1.0" encoding="utf-8"?>
<sst xmlns="http://schemas.openxmlformats.org/spreadsheetml/2006/main" count="479" uniqueCount="125">
  <si>
    <t>総費用額</t>
    <rPh sb="0" eb="3">
      <t>ソウヒヨウ</t>
    </rPh>
    <rPh sb="3" eb="4">
      <t>ガク</t>
    </rPh>
    <phoneticPr fontId="2"/>
  </si>
  <si>
    <t>総費用額の１割</t>
    <rPh sb="0" eb="3">
      <t>ソウヒヨウ</t>
    </rPh>
    <rPh sb="3" eb="4">
      <t>ガク</t>
    </rPh>
    <rPh sb="6" eb="7">
      <t>ワリ</t>
    </rPh>
    <phoneticPr fontId="2"/>
  </si>
  <si>
    <t>負担上限額</t>
    <rPh sb="0" eb="2">
      <t>フタン</t>
    </rPh>
    <rPh sb="2" eb="4">
      <t>ジョウゲン</t>
    </rPh>
    <rPh sb="4" eb="5">
      <t>ガク</t>
    </rPh>
    <phoneticPr fontId="2"/>
  </si>
  <si>
    <t>１割と上限額のうち
低い額</t>
    <rPh sb="1" eb="2">
      <t>ワリ</t>
    </rPh>
    <rPh sb="3" eb="5">
      <t>ジョウゲン</t>
    </rPh>
    <rPh sb="5" eb="6">
      <t>ガク</t>
    </rPh>
    <rPh sb="10" eb="11">
      <t>ヒク</t>
    </rPh>
    <rPh sb="12" eb="13">
      <t>ガク</t>
    </rPh>
    <phoneticPr fontId="2"/>
  </si>
  <si>
    <t>子ども</t>
    <rPh sb="0" eb="1">
      <t>コ</t>
    </rPh>
    <phoneticPr fontId="2"/>
  </si>
  <si>
    <t>市独自減免後
最終負担額</t>
    <rPh sb="0" eb="1">
      <t>シ</t>
    </rPh>
    <rPh sb="1" eb="3">
      <t>ドクジ</t>
    </rPh>
    <rPh sb="3" eb="5">
      <t>ゲンメン</t>
    </rPh>
    <rPh sb="5" eb="6">
      <t>ゴ</t>
    </rPh>
    <rPh sb="7" eb="9">
      <t>サイシュウ</t>
    </rPh>
    <rPh sb="9" eb="11">
      <t>フタン</t>
    </rPh>
    <rPh sb="11" eb="12">
      <t>ガク</t>
    </rPh>
    <phoneticPr fontId="2"/>
  </si>
  <si>
    <t>多子軽減後額</t>
    <rPh sb="0" eb="2">
      <t>タシ</t>
    </rPh>
    <rPh sb="2" eb="4">
      <t>ケイゲン</t>
    </rPh>
    <rPh sb="4" eb="5">
      <t>ゴ</t>
    </rPh>
    <rPh sb="5" eb="6">
      <t>ガク</t>
    </rPh>
    <phoneticPr fontId="2"/>
  </si>
  <si>
    <t>-</t>
    <phoneticPr fontId="2"/>
  </si>
  <si>
    <t>１割（又は多子軽減後額）と上限額のうち低い額</t>
    <rPh sb="1" eb="2">
      <t>ワリ</t>
    </rPh>
    <rPh sb="3" eb="4">
      <t>マタ</t>
    </rPh>
    <rPh sb="5" eb="7">
      <t>タシ</t>
    </rPh>
    <rPh sb="7" eb="9">
      <t>ケイゲン</t>
    </rPh>
    <rPh sb="9" eb="10">
      <t>ゴ</t>
    </rPh>
    <rPh sb="10" eb="11">
      <t>ガク</t>
    </rPh>
    <rPh sb="13" eb="15">
      <t>ジョウゲン</t>
    </rPh>
    <rPh sb="15" eb="16">
      <t>ガク</t>
    </rPh>
    <rPh sb="19" eb="20">
      <t>ヒク</t>
    </rPh>
    <rPh sb="21" eb="22">
      <t>ガク</t>
    </rPh>
    <phoneticPr fontId="2"/>
  </si>
  <si>
    <t>①児通所世帯
負担合計額</t>
    <rPh sb="1" eb="2">
      <t>ジ</t>
    </rPh>
    <rPh sb="2" eb="4">
      <t>ツウショ</t>
    </rPh>
    <rPh sb="4" eb="6">
      <t>セタイ</t>
    </rPh>
    <rPh sb="7" eb="9">
      <t>フタン</t>
    </rPh>
    <rPh sb="9" eb="11">
      <t>ゴウケイ</t>
    </rPh>
    <rPh sb="11" eb="12">
      <t>ガク</t>
    </rPh>
    <phoneticPr fontId="2"/>
  </si>
  <si>
    <t>※　水色の網かけ＝全ての助成がなされた、利用者負担額</t>
    <rPh sb="2" eb="4">
      <t>ミズイロ</t>
    </rPh>
    <rPh sb="5" eb="6">
      <t>アミ</t>
    </rPh>
    <rPh sb="9" eb="10">
      <t>スベ</t>
    </rPh>
    <rPh sb="12" eb="14">
      <t>ジョセイ</t>
    </rPh>
    <rPh sb="20" eb="23">
      <t>リヨウシャ</t>
    </rPh>
    <rPh sb="23" eb="25">
      <t>フタン</t>
    </rPh>
    <rPh sb="25" eb="26">
      <t>ガク</t>
    </rPh>
    <phoneticPr fontId="2"/>
  </si>
  <si>
    <t>【①・②共通事項】</t>
    <rPh sb="4" eb="6">
      <t>キョウツウ</t>
    </rPh>
    <rPh sb="6" eb="8">
      <t>ジコウ</t>
    </rPh>
    <phoneticPr fontId="2"/>
  </si>
  <si>
    <t>第２子独自減免後の負担額</t>
    <rPh sb="0" eb="1">
      <t>ダイ</t>
    </rPh>
    <rPh sb="2" eb="3">
      <t>コ</t>
    </rPh>
    <rPh sb="3" eb="5">
      <t>ドクジ</t>
    </rPh>
    <rPh sb="5" eb="7">
      <t>ゲンメン</t>
    </rPh>
    <rPh sb="7" eb="8">
      <t>ゴ</t>
    </rPh>
    <rPh sb="9" eb="11">
      <t>フタン</t>
    </rPh>
    <rPh sb="11" eb="12">
      <t>ガク</t>
    </rPh>
    <phoneticPr fontId="2"/>
  </si>
  <si>
    <t>③児通所世帯
最終負担額</t>
    <rPh sb="1" eb="2">
      <t>ジ</t>
    </rPh>
    <rPh sb="2" eb="4">
      <t>ツウショ</t>
    </rPh>
    <rPh sb="4" eb="6">
      <t>セタイ</t>
    </rPh>
    <rPh sb="7" eb="9">
      <t>サイシュウ</t>
    </rPh>
    <rPh sb="9" eb="11">
      <t>フタン</t>
    </rPh>
    <rPh sb="11" eb="12">
      <t>ガク</t>
    </rPh>
    <phoneticPr fontId="2"/>
  </si>
  <si>
    <t>④　①と②比較後の
第２子独自助成額</t>
    <rPh sb="5" eb="7">
      <t>ヒカク</t>
    </rPh>
    <rPh sb="7" eb="8">
      <t>ゴ</t>
    </rPh>
    <rPh sb="10" eb="11">
      <t>ダイ</t>
    </rPh>
    <rPh sb="12" eb="13">
      <t>コ</t>
    </rPh>
    <rPh sb="13" eb="15">
      <t>ドクジ</t>
    </rPh>
    <rPh sb="15" eb="17">
      <t>ジョセイ</t>
    </rPh>
    <rPh sb="17" eb="18">
      <t>ガク</t>
    </rPh>
    <phoneticPr fontId="2"/>
  </si>
  <si>
    <t>独自助成額</t>
    <rPh sb="0" eb="2">
      <t>ドクジ</t>
    </rPh>
    <rPh sb="2" eb="4">
      <t>ジョセイ</t>
    </rPh>
    <rPh sb="4" eb="5">
      <t>ガク</t>
    </rPh>
    <phoneticPr fontId="2"/>
  </si>
  <si>
    <t>事業所名</t>
    <rPh sb="0" eb="3">
      <t>ジギョウショ</t>
    </rPh>
    <rPh sb="3" eb="4">
      <t>メイ</t>
    </rPh>
    <phoneticPr fontId="2"/>
  </si>
  <si>
    <t>⑤　第２子独自助成の各事業所への割当</t>
    <rPh sb="2" eb="3">
      <t>ダイ</t>
    </rPh>
    <rPh sb="4" eb="5">
      <t>コ</t>
    </rPh>
    <rPh sb="5" eb="7">
      <t>ドクジ</t>
    </rPh>
    <rPh sb="7" eb="9">
      <t>ジョセイ</t>
    </rPh>
    <rPh sb="10" eb="14">
      <t>カクジギョウショ</t>
    </rPh>
    <rPh sb="16" eb="18">
      <t>ワリアテ</t>
    </rPh>
    <phoneticPr fontId="2"/>
  </si>
  <si>
    <t>第２子</t>
    <rPh sb="0" eb="1">
      <t>ダイ</t>
    </rPh>
    <rPh sb="2" eb="3">
      <t>コ</t>
    </rPh>
    <phoneticPr fontId="2"/>
  </si>
  <si>
    <t>第３子</t>
    <rPh sb="0" eb="1">
      <t>ダイ</t>
    </rPh>
    <rPh sb="2" eb="3">
      <t>コ</t>
    </rPh>
    <phoneticPr fontId="2"/>
  </si>
  <si>
    <t>第１子</t>
    <rPh sb="0" eb="1">
      <t>ダイ</t>
    </rPh>
    <rPh sb="2" eb="3">
      <t>コ</t>
    </rPh>
    <phoneticPr fontId="2"/>
  </si>
  <si>
    <t>②児通所世帯
負担合計額</t>
    <rPh sb="1" eb="2">
      <t>ジ</t>
    </rPh>
    <rPh sb="2" eb="4">
      <t>ツウショ</t>
    </rPh>
    <rPh sb="4" eb="6">
      <t>セタイ</t>
    </rPh>
    <rPh sb="7" eb="9">
      <t>フタン</t>
    </rPh>
    <rPh sb="9" eb="11">
      <t>ゴウケイ</t>
    </rPh>
    <rPh sb="11" eb="12">
      <t>ガク</t>
    </rPh>
    <phoneticPr fontId="2"/>
  </si>
  <si>
    <t>第１子市独自
助成後負担額</t>
    <rPh sb="0" eb="1">
      <t>ダイ</t>
    </rPh>
    <rPh sb="2" eb="3">
      <t>シ</t>
    </rPh>
    <rPh sb="3" eb="4">
      <t>シ</t>
    </rPh>
    <rPh sb="4" eb="6">
      <t>ドクジ</t>
    </rPh>
    <rPh sb="7" eb="9">
      <t>ジョセイ</t>
    </rPh>
    <rPh sb="9" eb="10">
      <t>ゴ</t>
    </rPh>
    <rPh sb="10" eb="12">
      <t>フタン</t>
    </rPh>
    <rPh sb="12" eb="13">
      <t>ガク</t>
    </rPh>
    <phoneticPr fontId="2"/>
  </si>
  <si>
    <t>④　第２子独自助成額</t>
    <rPh sb="2" eb="3">
      <t>ダイ</t>
    </rPh>
    <rPh sb="4" eb="5">
      <t>シ</t>
    </rPh>
    <rPh sb="5" eb="7">
      <t>ドクジ</t>
    </rPh>
    <rPh sb="7" eb="9">
      <t>ジョセイ</t>
    </rPh>
    <rPh sb="9" eb="10">
      <t>ガク</t>
    </rPh>
    <phoneticPr fontId="2"/>
  </si>
  <si>
    <t>※　注　グレー等の網掛けのところは触らないでください！！白いところに数字を入力</t>
    <rPh sb="2" eb="3">
      <t>チュウ</t>
    </rPh>
    <rPh sb="7" eb="8">
      <t>トウ</t>
    </rPh>
    <rPh sb="9" eb="11">
      <t>アミカ</t>
    </rPh>
    <rPh sb="17" eb="18">
      <t>サワ</t>
    </rPh>
    <rPh sb="28" eb="29">
      <t>シロ</t>
    </rPh>
    <rPh sb="34" eb="36">
      <t>スウジ</t>
    </rPh>
    <rPh sb="37" eb="39">
      <t>ニュウリョク</t>
    </rPh>
    <phoneticPr fontId="2"/>
  </si>
  <si>
    <t>独自助成計算</t>
    <rPh sb="0" eb="2">
      <t>ドクジ</t>
    </rPh>
    <rPh sb="2" eb="4">
      <t>ジョセイ</t>
    </rPh>
    <rPh sb="4" eb="6">
      <t>ケイサン</t>
    </rPh>
    <phoneticPr fontId="2"/>
  </si>
  <si>
    <t>独自助成額</t>
    <rPh sb="0" eb="2">
      <t>ドクジ</t>
    </rPh>
    <rPh sb="2" eb="5">
      <t>ジョセイガク</t>
    </rPh>
    <phoneticPr fontId="2"/>
  </si>
  <si>
    <t>※　黄色の網掛け＝平成２５年度までの世帯利用者負担額</t>
    <rPh sb="2" eb="4">
      <t>キイロ</t>
    </rPh>
    <rPh sb="5" eb="7">
      <t>アミカ</t>
    </rPh>
    <rPh sb="9" eb="11">
      <t>ヘイセイ</t>
    </rPh>
    <rPh sb="13" eb="15">
      <t>ネンド</t>
    </rPh>
    <rPh sb="18" eb="20">
      <t>セタイ</t>
    </rPh>
    <rPh sb="20" eb="23">
      <t>リヨウシャ</t>
    </rPh>
    <rPh sb="23" eb="25">
      <t>フタン</t>
    </rPh>
    <rPh sb="25" eb="26">
      <t>ガク</t>
    </rPh>
    <phoneticPr fontId="2"/>
  </si>
  <si>
    <t>※　緑色の網掛け＝平成２６年４月以降の世帯利用者負担額</t>
    <rPh sb="2" eb="3">
      <t>ミドリ</t>
    </rPh>
    <rPh sb="3" eb="4">
      <t>イロ</t>
    </rPh>
    <rPh sb="5" eb="7">
      <t>アミカ</t>
    </rPh>
    <rPh sb="9" eb="11">
      <t>ヘイセイ</t>
    </rPh>
    <rPh sb="13" eb="14">
      <t>ネン</t>
    </rPh>
    <rPh sb="15" eb="16">
      <t>ガツ</t>
    </rPh>
    <rPh sb="16" eb="18">
      <t>イコウ</t>
    </rPh>
    <rPh sb="19" eb="21">
      <t>セタイ</t>
    </rPh>
    <rPh sb="21" eb="24">
      <t>リヨウシャ</t>
    </rPh>
    <rPh sb="24" eb="26">
      <t>フタン</t>
    </rPh>
    <rPh sb="26" eb="27">
      <t>ガク</t>
    </rPh>
    <phoneticPr fontId="2"/>
  </si>
  <si>
    <t>※　橙色の網掛け＝第２子独自助成額</t>
    <rPh sb="2" eb="3">
      <t>ダイダイ</t>
    </rPh>
    <rPh sb="3" eb="4">
      <t>イロ</t>
    </rPh>
    <rPh sb="5" eb="7">
      <t>アミカ</t>
    </rPh>
    <rPh sb="9" eb="10">
      <t>ダイ</t>
    </rPh>
    <rPh sb="11" eb="12">
      <t>シ</t>
    </rPh>
    <rPh sb="12" eb="14">
      <t>ドクジ</t>
    </rPh>
    <rPh sb="14" eb="16">
      <t>ジョセイ</t>
    </rPh>
    <rPh sb="16" eb="17">
      <t>ガク</t>
    </rPh>
    <phoneticPr fontId="2"/>
  </si>
  <si>
    <t>①　児通所世帯
負担合計額</t>
    <rPh sb="2" eb="3">
      <t>ジ</t>
    </rPh>
    <rPh sb="3" eb="5">
      <t>ツウショ</t>
    </rPh>
    <rPh sb="5" eb="7">
      <t>セタイ</t>
    </rPh>
    <rPh sb="8" eb="10">
      <t>フタン</t>
    </rPh>
    <rPh sb="10" eb="12">
      <t>ゴウケイ</t>
    </rPh>
    <rPh sb="12" eb="13">
      <t>ガク</t>
    </rPh>
    <phoneticPr fontId="2"/>
  </si>
  <si>
    <t>③　児通所世帯
最終負担額</t>
    <rPh sb="2" eb="3">
      <t>ジ</t>
    </rPh>
    <rPh sb="3" eb="5">
      <t>ツウショ</t>
    </rPh>
    <rPh sb="5" eb="7">
      <t>セタイ</t>
    </rPh>
    <rPh sb="8" eb="10">
      <t>サイシュウ</t>
    </rPh>
    <rPh sb="10" eb="12">
      <t>フタン</t>
    </rPh>
    <rPh sb="12" eb="13">
      <t>ガク</t>
    </rPh>
    <phoneticPr fontId="2"/>
  </si>
  <si>
    <t>④　第２子
独自助成額</t>
    <rPh sb="2" eb="3">
      <t>ダイ</t>
    </rPh>
    <rPh sb="4" eb="5">
      <t>シ</t>
    </rPh>
    <rPh sb="6" eb="8">
      <t>ドクジ</t>
    </rPh>
    <rPh sb="8" eb="10">
      <t>ジョセイ</t>
    </rPh>
    <rPh sb="10" eb="11">
      <t>ガク</t>
    </rPh>
    <phoneticPr fontId="2"/>
  </si>
  <si>
    <t>○　多子軽減（独自助成）計算</t>
    <rPh sb="2" eb="4">
      <t>タシ</t>
    </rPh>
    <rPh sb="4" eb="6">
      <t>ケイゲン</t>
    </rPh>
    <rPh sb="7" eb="9">
      <t>ドクジ</t>
    </rPh>
    <rPh sb="9" eb="11">
      <t>ジョセイ</t>
    </rPh>
    <rPh sb="12" eb="14">
      <t>ケイサン</t>
    </rPh>
    <phoneticPr fontId="2"/>
  </si>
  <si>
    <t>第２子独自減免後の利用者負担額</t>
    <rPh sb="0" eb="1">
      <t>ダイ</t>
    </rPh>
    <rPh sb="2" eb="3">
      <t>コ</t>
    </rPh>
    <rPh sb="3" eb="5">
      <t>ドクジ</t>
    </rPh>
    <rPh sb="5" eb="7">
      <t>ゲンメン</t>
    </rPh>
    <rPh sb="7" eb="8">
      <t>ゴ</t>
    </rPh>
    <rPh sb="9" eb="12">
      <t>リヨウシャ</t>
    </rPh>
    <rPh sb="12" eb="14">
      <t>フタン</t>
    </rPh>
    <rPh sb="14" eb="15">
      <t>ガク</t>
    </rPh>
    <phoneticPr fontId="2"/>
  </si>
  <si>
    <t>↑各事業所の利用者負担額（明細書記載額）</t>
    <rPh sb="1" eb="2">
      <t>カク</t>
    </rPh>
    <rPh sb="2" eb="5">
      <t>ジギョウショ</t>
    </rPh>
    <rPh sb="6" eb="9">
      <t>リヨウシャ</t>
    </rPh>
    <rPh sb="9" eb="11">
      <t>フタン</t>
    </rPh>
    <rPh sb="11" eb="12">
      <t>ガク</t>
    </rPh>
    <rPh sb="13" eb="16">
      <t>メイサイショ</t>
    </rPh>
    <rPh sb="16" eb="18">
      <t>キサイ</t>
    </rPh>
    <rPh sb="18" eb="19">
      <t>ガク</t>
    </rPh>
    <phoneticPr fontId="2"/>
  </si>
  <si>
    <t>独自助成</t>
    <rPh sb="0" eb="2">
      <t>ドクジ</t>
    </rPh>
    <rPh sb="2" eb="4">
      <t>ジョセイ</t>
    </rPh>
    <phoneticPr fontId="2"/>
  </si>
  <si>
    <t>負担額</t>
    <rPh sb="0" eb="2">
      <t>フタン</t>
    </rPh>
    <rPh sb="2" eb="3">
      <t>ガク</t>
    </rPh>
    <phoneticPr fontId="2"/>
  </si>
  <si>
    <t>※上限管理事業所を一番上に記載します。</t>
    <rPh sb="1" eb="3">
      <t>ジョウゲン</t>
    </rPh>
    <rPh sb="3" eb="5">
      <t>カンリ</t>
    </rPh>
    <rPh sb="5" eb="8">
      <t>ジギョウショ</t>
    </rPh>
    <rPh sb="9" eb="11">
      <t>イチバン</t>
    </rPh>
    <rPh sb="11" eb="12">
      <t>ウエ</t>
    </rPh>
    <rPh sb="13" eb="15">
      <t>キサイ</t>
    </rPh>
    <phoneticPr fontId="2"/>
  </si>
  <si>
    <t xml:space="preserve"> </t>
    <phoneticPr fontId="2"/>
  </si>
  <si>
    <t>※　黄色の網掛け＝平成30年度以降の多子軽減ではない児童における利用者負担額</t>
    <rPh sb="2" eb="4">
      <t>キイロ</t>
    </rPh>
    <rPh sb="5" eb="7">
      <t>アミカ</t>
    </rPh>
    <rPh sb="9" eb="11">
      <t>ヘイセイ</t>
    </rPh>
    <rPh sb="13" eb="15">
      <t>ネンド</t>
    </rPh>
    <rPh sb="15" eb="17">
      <t>イコウ</t>
    </rPh>
    <rPh sb="18" eb="20">
      <t>タシ</t>
    </rPh>
    <rPh sb="20" eb="22">
      <t>ケイゲン</t>
    </rPh>
    <rPh sb="26" eb="28">
      <t>ジドウ</t>
    </rPh>
    <rPh sb="32" eb="35">
      <t>リヨウシャ</t>
    </rPh>
    <rPh sb="35" eb="37">
      <t>フタン</t>
    </rPh>
    <rPh sb="37" eb="38">
      <t>ガク</t>
    </rPh>
    <phoneticPr fontId="2"/>
  </si>
  <si>
    <t>※　緑色の網掛け＝多子軽減対象児童におけるの利用者負担額</t>
    <rPh sb="2" eb="3">
      <t>ミドリ</t>
    </rPh>
    <rPh sb="3" eb="4">
      <t>イロ</t>
    </rPh>
    <rPh sb="5" eb="7">
      <t>アミカ</t>
    </rPh>
    <rPh sb="9" eb="11">
      <t>タシ</t>
    </rPh>
    <rPh sb="11" eb="13">
      <t>ケイゲン</t>
    </rPh>
    <rPh sb="13" eb="15">
      <t>タイショウ</t>
    </rPh>
    <rPh sb="15" eb="17">
      <t>ジドウ</t>
    </rPh>
    <rPh sb="22" eb="25">
      <t>リヨウシャ</t>
    </rPh>
    <rPh sb="25" eb="27">
      <t>フタン</t>
    </rPh>
    <rPh sb="27" eb="28">
      <t>ガク</t>
    </rPh>
    <phoneticPr fontId="2"/>
  </si>
  <si>
    <t>②　平成30年度以降の多子軽減対象児童の取扱い（平成30年度の利用者負担見直し後の取扱い）</t>
    <rPh sb="2" eb="4">
      <t>ヘイセイ</t>
    </rPh>
    <rPh sb="6" eb="10">
      <t>ネンドイコウ</t>
    </rPh>
    <rPh sb="11" eb="13">
      <t>タシ</t>
    </rPh>
    <rPh sb="13" eb="15">
      <t>ケイゲン</t>
    </rPh>
    <rPh sb="15" eb="17">
      <t>タイショウ</t>
    </rPh>
    <rPh sb="17" eb="19">
      <t>ジドウ</t>
    </rPh>
    <rPh sb="20" eb="22">
      <t>トリアツカ</t>
    </rPh>
    <rPh sb="24" eb="26">
      <t>ヘイセイ</t>
    </rPh>
    <rPh sb="28" eb="30">
      <t>ネンド</t>
    </rPh>
    <rPh sb="31" eb="34">
      <t>リヨウシャ</t>
    </rPh>
    <rPh sb="34" eb="36">
      <t>フタン</t>
    </rPh>
    <rPh sb="36" eb="38">
      <t>ミナオ</t>
    </rPh>
    <rPh sb="39" eb="40">
      <t>ゴ</t>
    </rPh>
    <rPh sb="41" eb="43">
      <t>トリアツカ</t>
    </rPh>
    <phoneticPr fontId="2"/>
  </si>
  <si>
    <t>①　平成30年度以降の取扱い（利用者負担見直し後の取扱い）</t>
    <rPh sb="2" eb="4">
      <t>ヘイセイ</t>
    </rPh>
    <rPh sb="6" eb="8">
      <t>ネンド</t>
    </rPh>
    <rPh sb="8" eb="10">
      <t>イコウ</t>
    </rPh>
    <rPh sb="11" eb="13">
      <t>トリアツカ</t>
    </rPh>
    <rPh sb="15" eb="18">
      <t>リヨウシャ</t>
    </rPh>
    <rPh sb="18" eb="20">
      <t>フタン</t>
    </rPh>
    <rPh sb="20" eb="22">
      <t>ミナオ</t>
    </rPh>
    <rPh sb="23" eb="24">
      <t>ゴ</t>
    </rPh>
    <rPh sb="25" eb="27">
      <t>トリアツカ</t>
    </rPh>
    <phoneticPr fontId="2"/>
  </si>
  <si>
    <t>Ａ事業所→</t>
    <rPh sb="1" eb="4">
      <t>ジギョウショ</t>
    </rPh>
    <phoneticPr fontId="2"/>
  </si>
  <si>
    <t>Ｂ事業所→</t>
    <rPh sb="1" eb="4">
      <t>ジギョウショ</t>
    </rPh>
    <phoneticPr fontId="2"/>
  </si>
  <si>
    <t>第1子</t>
    <rPh sb="0" eb="1">
      <t>ダイ</t>
    </rPh>
    <rPh sb="2" eb="3">
      <t>シ</t>
    </rPh>
    <phoneticPr fontId="2"/>
  </si>
  <si>
    <t>第2子</t>
    <rPh sb="0" eb="1">
      <t>ダイ</t>
    </rPh>
    <rPh sb="2" eb="3">
      <t>シ</t>
    </rPh>
    <phoneticPr fontId="2"/>
  </si>
  <si>
    <t>第3子</t>
    <rPh sb="0" eb="1">
      <t>ダイ</t>
    </rPh>
    <rPh sb="2" eb="3">
      <t>シ</t>
    </rPh>
    <phoneticPr fontId="2"/>
  </si>
  <si>
    <t>第4子</t>
    <rPh sb="0" eb="1">
      <t>ダイ</t>
    </rPh>
    <rPh sb="2" eb="3">
      <t>シ</t>
    </rPh>
    <phoneticPr fontId="2"/>
  </si>
  <si>
    <t>1割額</t>
    <rPh sb="1" eb="2">
      <t>ワリ</t>
    </rPh>
    <rPh sb="2" eb="3">
      <t>ガク</t>
    </rPh>
    <phoneticPr fontId="2"/>
  </si>
  <si>
    <t>助成額</t>
    <rPh sb="0" eb="2">
      <t>ジョセイ</t>
    </rPh>
    <rPh sb="2" eb="3">
      <t>ガク</t>
    </rPh>
    <phoneticPr fontId="2"/>
  </si>
  <si>
    <t>実質の負担額</t>
    <rPh sb="0" eb="2">
      <t>ジッシツ</t>
    </rPh>
    <rPh sb="3" eb="5">
      <t>フタン</t>
    </rPh>
    <rPh sb="5" eb="6">
      <t>ガク</t>
    </rPh>
    <phoneticPr fontId="2"/>
  </si>
  <si>
    <t>助成があっても4600円を超える</t>
    <rPh sb="0" eb="2">
      <t>ジョセイ</t>
    </rPh>
    <rPh sb="11" eb="12">
      <t>エン</t>
    </rPh>
    <rPh sb="13" eb="14">
      <t>コ</t>
    </rPh>
    <phoneticPr fontId="2"/>
  </si>
  <si>
    <t>世帯の負担額</t>
    <rPh sb="0" eb="2">
      <t>セタイ</t>
    </rPh>
    <rPh sb="3" eb="5">
      <t>フタン</t>
    </rPh>
    <rPh sb="5" eb="6">
      <t>ガク</t>
    </rPh>
    <phoneticPr fontId="2"/>
  </si>
  <si>
    <t>世帯に適用される負担上限月額を考える</t>
    <rPh sb="0" eb="2">
      <t>セタイ</t>
    </rPh>
    <rPh sb="3" eb="5">
      <t>テキヨウ</t>
    </rPh>
    <rPh sb="8" eb="10">
      <t>フタン</t>
    </rPh>
    <rPh sb="10" eb="12">
      <t>ジョウゲン</t>
    </rPh>
    <rPh sb="12" eb="14">
      <t>ゲツガク</t>
    </rPh>
    <rPh sb="15" eb="16">
      <t>カンガ</t>
    </rPh>
    <phoneticPr fontId="2"/>
  </si>
  <si>
    <t>助成額</t>
    <rPh sb="0" eb="3">
      <t>ジョセイガク</t>
    </rPh>
    <phoneticPr fontId="2"/>
  </si>
  <si>
    <t>独自助成額（仮）</t>
    <rPh sb="0" eb="2">
      <t>ドクジ</t>
    </rPh>
    <rPh sb="2" eb="4">
      <t>ジョセイ</t>
    </rPh>
    <rPh sb="4" eb="5">
      <t>ガク</t>
    </rPh>
    <rPh sb="6" eb="7">
      <t>カリ</t>
    </rPh>
    <phoneticPr fontId="2"/>
  </si>
  <si>
    <t>独自助成額
（仮）</t>
    <rPh sb="0" eb="2">
      <t>ドクジ</t>
    </rPh>
    <rPh sb="2" eb="4">
      <t>ジョセイ</t>
    </rPh>
    <rPh sb="4" eb="5">
      <t>ガク</t>
    </rPh>
    <rPh sb="7" eb="8">
      <t>カリ</t>
    </rPh>
    <phoneticPr fontId="2"/>
  </si>
  <si>
    <t>①　自治体助成を適用した場合の世帯負担額</t>
    <rPh sb="2" eb="5">
      <t>ジチタイ</t>
    </rPh>
    <rPh sb="5" eb="7">
      <t>ジョセイ</t>
    </rPh>
    <rPh sb="8" eb="10">
      <t>テキヨウ</t>
    </rPh>
    <rPh sb="12" eb="14">
      <t>バアイ</t>
    </rPh>
    <rPh sb="15" eb="17">
      <t>セタイ</t>
    </rPh>
    <rPh sb="17" eb="19">
      <t>フタン</t>
    </rPh>
    <rPh sb="19" eb="20">
      <t>ガク</t>
    </rPh>
    <phoneticPr fontId="2"/>
  </si>
  <si>
    <t>上限管理事業所を先頭に入力→</t>
    <rPh sb="0" eb="2">
      <t>ジョウゲン</t>
    </rPh>
    <rPh sb="2" eb="4">
      <t>カンリ</t>
    </rPh>
    <rPh sb="4" eb="6">
      <t>ジギョウ</t>
    </rPh>
    <rPh sb="6" eb="7">
      <t>ショ</t>
    </rPh>
    <rPh sb="8" eb="10">
      <t>セントウ</t>
    </rPh>
    <rPh sb="11" eb="13">
      <t>ニュウリョク</t>
    </rPh>
    <phoneticPr fontId="2"/>
  </si>
  <si>
    <t>１割と上限額
のうち低い額</t>
    <rPh sb="1" eb="2">
      <t>ワリ</t>
    </rPh>
    <rPh sb="3" eb="5">
      <t>ジョウゲン</t>
    </rPh>
    <rPh sb="5" eb="6">
      <t>ガク</t>
    </rPh>
    <rPh sb="10" eb="11">
      <t>ヒク</t>
    </rPh>
    <rPh sb="12" eb="13">
      <t>ガク</t>
    </rPh>
    <phoneticPr fontId="2"/>
  </si>
  <si>
    <t>総費用額
の１割額</t>
    <rPh sb="0" eb="3">
      <t>ソウヒヨウ</t>
    </rPh>
    <rPh sb="3" eb="4">
      <t>ガク</t>
    </rPh>
    <rPh sb="7" eb="8">
      <t>ワリ</t>
    </rPh>
    <rPh sb="8" eb="9">
      <t>ガク</t>
    </rPh>
    <phoneticPr fontId="2"/>
  </si>
  <si>
    <t>自治体助成後の
負担額(児童ごと)</t>
    <rPh sb="0" eb="3">
      <t>ジチタイ</t>
    </rPh>
    <rPh sb="3" eb="5">
      <t>ジョセイ</t>
    </rPh>
    <rPh sb="5" eb="6">
      <t>ゴ</t>
    </rPh>
    <rPh sb="8" eb="10">
      <t>フタン</t>
    </rPh>
    <rPh sb="10" eb="11">
      <t>ガク</t>
    </rPh>
    <rPh sb="12" eb="14">
      <t>ジドウ</t>
    </rPh>
    <phoneticPr fontId="2"/>
  </si>
  <si>
    <t>①</t>
    <phoneticPr fontId="2"/>
  </si>
  <si>
    <t>②</t>
    <phoneticPr fontId="2"/>
  </si>
  <si>
    <t>最終的な
自治体助成額</t>
    <rPh sb="0" eb="2">
      <t>サイシュウ</t>
    </rPh>
    <rPh sb="2" eb="3">
      <t>テキ</t>
    </rPh>
    <rPh sb="5" eb="8">
      <t>ジチタイ</t>
    </rPh>
    <rPh sb="8" eb="11">
      <t>ジョセイガク</t>
    </rPh>
    <phoneticPr fontId="2"/>
  </si>
  <si>
    <t>②　独自助成を行わずに世帯の負担額上限月額を適用した場合の世帯負担額</t>
    <rPh sb="2" eb="4">
      <t>ドクジ</t>
    </rPh>
    <rPh sb="4" eb="6">
      <t>ジョセイ</t>
    </rPh>
    <rPh sb="7" eb="8">
      <t>オコナ</t>
    </rPh>
    <rPh sb="11" eb="13">
      <t>セタイ</t>
    </rPh>
    <rPh sb="14" eb="16">
      <t>フタン</t>
    </rPh>
    <rPh sb="16" eb="17">
      <t>ガク</t>
    </rPh>
    <rPh sb="17" eb="19">
      <t>ジョウゲン</t>
    </rPh>
    <rPh sb="19" eb="21">
      <t>ゲツガク</t>
    </rPh>
    <rPh sb="22" eb="24">
      <t>テキヨウ</t>
    </rPh>
    <rPh sb="26" eb="28">
      <t>バアイ</t>
    </rPh>
    <rPh sb="29" eb="31">
      <t>セタイ</t>
    </rPh>
    <rPh sb="31" eb="33">
      <t>フタン</t>
    </rPh>
    <rPh sb="33" eb="34">
      <t>ガク</t>
    </rPh>
    <phoneticPr fontId="2"/>
  </si>
  <si>
    <t>自治体助成を適用した場合の世帯負担額
（複数児童分を合算）</t>
    <rPh sb="0" eb="5">
      <t>ジチタイジョセイ</t>
    </rPh>
    <rPh sb="6" eb="8">
      <t>テキヨウ</t>
    </rPh>
    <rPh sb="10" eb="12">
      <t>バアイ</t>
    </rPh>
    <rPh sb="13" eb="15">
      <t>セタイ</t>
    </rPh>
    <rPh sb="15" eb="17">
      <t>フタン</t>
    </rPh>
    <rPh sb="17" eb="18">
      <t>ガク</t>
    </rPh>
    <rPh sb="20" eb="22">
      <t>フクスウ</t>
    </rPh>
    <rPh sb="22" eb="24">
      <t>ジドウ</t>
    </rPh>
    <rPh sb="24" eb="25">
      <t>ブン</t>
    </rPh>
    <rPh sb="26" eb="28">
      <t>ガッサン</t>
    </rPh>
    <phoneticPr fontId="2"/>
  </si>
  <si>
    <t>世帯の負担上限月額
（世帯で同一の負担上限月額を適用）</t>
    <rPh sb="0" eb="2">
      <t>セタイ</t>
    </rPh>
    <rPh sb="3" eb="5">
      <t>フタン</t>
    </rPh>
    <rPh sb="5" eb="7">
      <t>ジョウゲン</t>
    </rPh>
    <rPh sb="7" eb="9">
      <t>ゲツガク</t>
    </rPh>
    <rPh sb="11" eb="13">
      <t>セタイ</t>
    </rPh>
    <rPh sb="14" eb="16">
      <t>ドウイツ</t>
    </rPh>
    <rPh sb="17" eb="19">
      <t>フタン</t>
    </rPh>
    <rPh sb="19" eb="21">
      <t>ジョウゲン</t>
    </rPh>
    <rPh sb="21" eb="23">
      <t>ゲツガク</t>
    </rPh>
    <rPh sb="24" eb="26">
      <t>テキヨウ</t>
    </rPh>
    <phoneticPr fontId="2"/>
  </si>
  <si>
    <t>事業所名</t>
    <rPh sb="0" eb="2">
      <t>ジギョウ</t>
    </rPh>
    <rPh sb="2" eb="3">
      <t>ショ</t>
    </rPh>
    <rPh sb="3" eb="4">
      <t>メイ</t>
    </rPh>
    <phoneticPr fontId="2"/>
  </si>
  <si>
    <t>1人目</t>
    <rPh sb="1" eb="2">
      <t>ニン</t>
    </rPh>
    <rPh sb="2" eb="3">
      <t>メ</t>
    </rPh>
    <phoneticPr fontId="2"/>
  </si>
  <si>
    <t>2人目</t>
    <rPh sb="1" eb="2">
      <t>ニン</t>
    </rPh>
    <rPh sb="2" eb="3">
      <t>メ</t>
    </rPh>
    <phoneticPr fontId="2"/>
  </si>
  <si>
    <t>3人目</t>
    <rPh sb="1" eb="2">
      <t>ニン</t>
    </rPh>
    <rPh sb="2" eb="3">
      <t>メ</t>
    </rPh>
    <phoneticPr fontId="2"/>
  </si>
  <si>
    <t>4人目</t>
    <rPh sb="1" eb="2">
      <t>ニン</t>
    </rPh>
    <rPh sb="2" eb="3">
      <t>メ</t>
    </rPh>
    <phoneticPr fontId="2"/>
  </si>
  <si>
    <t>　　（事業所名～１割と上限額のうち低い額までは、①と同じ値なので、入力は不要です）</t>
    <rPh sb="3" eb="5">
      <t>ジギョウ</t>
    </rPh>
    <rPh sb="5" eb="6">
      <t>ショ</t>
    </rPh>
    <rPh sb="6" eb="7">
      <t>メイ</t>
    </rPh>
    <rPh sb="9" eb="10">
      <t>ワリ</t>
    </rPh>
    <rPh sb="11" eb="14">
      <t>ジョウゲンガク</t>
    </rPh>
    <rPh sb="17" eb="18">
      <t>ヒク</t>
    </rPh>
    <rPh sb="19" eb="20">
      <t>ガク</t>
    </rPh>
    <rPh sb="26" eb="27">
      <t>オナ</t>
    </rPh>
    <rPh sb="28" eb="29">
      <t>アタイ</t>
    </rPh>
    <rPh sb="33" eb="35">
      <t>ニュウリョク</t>
    </rPh>
    <rPh sb="36" eb="38">
      <t>フヨウ</t>
    </rPh>
    <phoneticPr fontId="2"/>
  </si>
  <si>
    <t>多子軽減区分</t>
    <rPh sb="0" eb="2">
      <t>タシ</t>
    </rPh>
    <rPh sb="2" eb="4">
      <t>ケイゲン</t>
    </rPh>
    <rPh sb="4" eb="6">
      <t>クブン</t>
    </rPh>
    <phoneticPr fontId="2"/>
  </si>
  <si>
    <t>多子軽減の場合</t>
    <rPh sb="0" eb="2">
      <t>タシ</t>
    </rPh>
    <rPh sb="2" eb="4">
      <t>ケイゲン</t>
    </rPh>
    <rPh sb="5" eb="7">
      <t>バアイ</t>
    </rPh>
    <phoneticPr fontId="2"/>
  </si>
  <si>
    <t>多子軽減ではない独自助成後の負担額</t>
    <rPh sb="0" eb="2">
      <t>タシ</t>
    </rPh>
    <rPh sb="2" eb="4">
      <t>ケイゲン</t>
    </rPh>
    <rPh sb="8" eb="10">
      <t>ドクジ</t>
    </rPh>
    <rPh sb="10" eb="12">
      <t>ジョセイ</t>
    </rPh>
    <rPh sb="12" eb="13">
      <t>ゴ</t>
    </rPh>
    <rPh sb="14" eb="16">
      <t>フタン</t>
    </rPh>
    <rPh sb="16" eb="17">
      <t>ガク</t>
    </rPh>
    <phoneticPr fontId="2"/>
  </si>
  <si>
    <t>上限管理後の負担額</t>
    <rPh sb="0" eb="2">
      <t>ジョウゲン</t>
    </rPh>
    <rPh sb="2" eb="4">
      <t>カンリ</t>
    </rPh>
    <rPh sb="4" eb="5">
      <t>ゴ</t>
    </rPh>
    <rPh sb="6" eb="8">
      <t>フタン</t>
    </rPh>
    <rPh sb="8" eb="9">
      <t>ガク</t>
    </rPh>
    <phoneticPr fontId="2"/>
  </si>
  <si>
    <t>多子軽減でない場合</t>
    <rPh sb="0" eb="2">
      <t>タシ</t>
    </rPh>
    <rPh sb="2" eb="4">
      <t>ケイゲン</t>
    </rPh>
    <rPh sb="7" eb="9">
      <t>バアイ</t>
    </rPh>
    <phoneticPr fontId="2"/>
  </si>
  <si>
    <t>多子軽減を考慮し、1人ずつの上限管理もした負担額</t>
    <rPh sb="0" eb="2">
      <t>タシ</t>
    </rPh>
    <rPh sb="2" eb="4">
      <t>ケイゲン</t>
    </rPh>
    <rPh sb="5" eb="7">
      <t>コウリョ</t>
    </rPh>
    <rPh sb="10" eb="11">
      <t>ニン</t>
    </rPh>
    <rPh sb="14" eb="16">
      <t>ジョウゲン</t>
    </rPh>
    <rPh sb="16" eb="18">
      <t>カンリ</t>
    </rPh>
    <rPh sb="21" eb="23">
      <t>フタン</t>
    </rPh>
    <rPh sb="23" eb="24">
      <t>ガク</t>
    </rPh>
    <phoneticPr fontId="2"/>
  </si>
  <si>
    <t>世帯での負担合計額</t>
    <rPh sb="0" eb="2">
      <t>セタイ</t>
    </rPh>
    <rPh sb="4" eb="6">
      <t>フタン</t>
    </rPh>
    <rPh sb="6" eb="8">
      <t>ゴウケイ</t>
    </rPh>
    <rPh sb="8" eb="9">
      <t>ガク</t>
    </rPh>
    <phoneticPr fontId="2"/>
  </si>
  <si>
    <t>自治体助成額の合計(児童ごと)</t>
    <rPh sb="0" eb="3">
      <t>ジチタイ</t>
    </rPh>
    <rPh sb="3" eb="5">
      <t>ジョセイ</t>
    </rPh>
    <rPh sb="5" eb="6">
      <t>ガク</t>
    </rPh>
    <rPh sb="7" eb="9">
      <t>ゴウケイ</t>
    </rPh>
    <phoneticPr fontId="2"/>
  </si>
  <si>
    <t>独自助成後の負担額（児童ごと）</t>
    <rPh sb="0" eb="2">
      <t>ドクジ</t>
    </rPh>
    <rPh sb="2" eb="4">
      <t>ジョセイ</t>
    </rPh>
    <rPh sb="4" eb="5">
      <t>ゴ</t>
    </rPh>
    <rPh sb="6" eb="8">
      <t>フタン</t>
    </rPh>
    <rPh sb="8" eb="9">
      <t>ガク</t>
    </rPh>
    <rPh sb="10" eb="12">
      <t>ジドウ</t>
    </rPh>
    <phoneticPr fontId="2"/>
  </si>
  <si>
    <t>多子軽減の場合（世帯での上限管理をしない場合の独自助成を算出するため）</t>
    <rPh sb="0" eb="2">
      <t>タシ</t>
    </rPh>
    <rPh sb="2" eb="4">
      <t>ケイゲン</t>
    </rPh>
    <rPh sb="5" eb="7">
      <t>バアイ</t>
    </rPh>
    <rPh sb="8" eb="10">
      <t>セタイ</t>
    </rPh>
    <rPh sb="12" eb="14">
      <t>ジョウゲン</t>
    </rPh>
    <rPh sb="14" eb="16">
      <t>カンリ</t>
    </rPh>
    <rPh sb="20" eb="22">
      <t>バアイ</t>
    </rPh>
    <rPh sb="23" eb="25">
      <t>ドクジ</t>
    </rPh>
    <rPh sb="25" eb="27">
      <t>ジョセイ</t>
    </rPh>
    <rPh sb="28" eb="30">
      <t>サンシュツ</t>
    </rPh>
    <phoneticPr fontId="2"/>
  </si>
  <si>
    <t>独自助成後（仮）の負担額</t>
    <rPh sb="0" eb="2">
      <t>ドクジ</t>
    </rPh>
    <rPh sb="2" eb="4">
      <t>ジョセイ</t>
    </rPh>
    <rPh sb="4" eb="5">
      <t>ゴ</t>
    </rPh>
    <rPh sb="6" eb="7">
      <t>カリ</t>
    </rPh>
    <rPh sb="9" eb="11">
      <t>フタン</t>
    </rPh>
    <rPh sb="11" eb="12">
      <t>ガク</t>
    </rPh>
    <phoneticPr fontId="2"/>
  </si>
  <si>
    <t>世帯での負担額合計</t>
    <rPh sb="0" eb="2">
      <t>セタイ</t>
    </rPh>
    <rPh sb="4" eb="6">
      <t>フタン</t>
    </rPh>
    <rPh sb="6" eb="7">
      <t>ガク</t>
    </rPh>
    <rPh sb="7" eb="9">
      <t>ゴウケイ</t>
    </rPh>
    <phoneticPr fontId="2"/>
  </si>
  <si>
    <t>　　（①で入力した内容を参照しているので、入力は不要です）</t>
    <rPh sb="5" eb="7">
      <t>ニュウリョク</t>
    </rPh>
    <rPh sb="9" eb="11">
      <t>ナイヨウ</t>
    </rPh>
    <rPh sb="12" eb="14">
      <t>サンショウ</t>
    </rPh>
    <rPh sb="21" eb="23">
      <t>ニュウリョク</t>
    </rPh>
    <rPh sb="24" eb="26">
      <t>フヨウ</t>
    </rPh>
    <phoneticPr fontId="2"/>
  </si>
  <si>
    <t>Ａ</t>
    <phoneticPr fontId="2"/>
  </si>
  <si>
    <t>Ａの合計と上限額のうち低い額</t>
    <rPh sb="2" eb="4">
      <t>ゴウケイ</t>
    </rPh>
    <rPh sb="5" eb="7">
      <t>ジョウゲン</t>
    </rPh>
    <rPh sb="7" eb="8">
      <t>ガク</t>
    </rPh>
    <rPh sb="11" eb="12">
      <t>ヒク</t>
    </rPh>
    <rPh sb="13" eb="14">
      <t>ガク</t>
    </rPh>
    <phoneticPr fontId="2"/>
  </si>
  <si>
    <r>
      <rPr>
        <sz val="11"/>
        <rFont val="ＭＳ Ｐゴシック"/>
        <family val="3"/>
        <charset val="128"/>
      </rPr>
      <t>総費用額のうち</t>
    </r>
    <r>
      <rPr>
        <sz val="10"/>
        <rFont val="ＭＳ Ｐゴシック"/>
        <family val="3"/>
        <charset val="128"/>
      </rPr>
      <t xml:space="preserve">
・多子軽減非該当：1割
・第二子該当：0.5割
・第三子以降該当：0</t>
    </r>
    <rPh sb="0" eb="3">
      <t>ソウヒヨウ</t>
    </rPh>
    <rPh sb="3" eb="4">
      <t>ガク</t>
    </rPh>
    <rPh sb="9" eb="11">
      <t>タシ</t>
    </rPh>
    <rPh sb="11" eb="13">
      <t>ケイゲン</t>
    </rPh>
    <rPh sb="13" eb="14">
      <t>ヒ</t>
    </rPh>
    <rPh sb="14" eb="16">
      <t>ガイトウ</t>
    </rPh>
    <rPh sb="18" eb="19">
      <t>ワリ</t>
    </rPh>
    <rPh sb="21" eb="22">
      <t>ダイ</t>
    </rPh>
    <rPh sb="22" eb="24">
      <t>ニシ</t>
    </rPh>
    <rPh sb="24" eb="26">
      <t>ガイトウ</t>
    </rPh>
    <rPh sb="30" eb="31">
      <t>ワリ</t>
    </rPh>
    <rPh sb="33" eb="34">
      <t>ダイ</t>
    </rPh>
    <rPh sb="34" eb="36">
      <t>サンシ</t>
    </rPh>
    <rPh sb="36" eb="38">
      <t>イコウ</t>
    </rPh>
    <rPh sb="38" eb="40">
      <t>ガイトウ</t>
    </rPh>
    <phoneticPr fontId="2"/>
  </si>
  <si>
    <t>児童ごとの自治体助成額（仮）</t>
    <rPh sb="5" eb="8">
      <t>ジチタイ</t>
    </rPh>
    <rPh sb="8" eb="10">
      <t>ジョセイ</t>
    </rPh>
    <rPh sb="10" eb="11">
      <t>ガク</t>
    </rPh>
    <rPh sb="12" eb="13">
      <t>カリ</t>
    </rPh>
    <phoneticPr fontId="2"/>
  </si>
  <si>
    <t>多子軽減でない場合の負担額との差額（児童ごとの独自助成額（仮））　</t>
    <rPh sb="0" eb="2">
      <t>タシ</t>
    </rPh>
    <rPh sb="2" eb="4">
      <t>ケイゲン</t>
    </rPh>
    <rPh sb="7" eb="9">
      <t>バアイ</t>
    </rPh>
    <rPh sb="10" eb="12">
      <t>フタン</t>
    </rPh>
    <rPh sb="12" eb="13">
      <t>ガク</t>
    </rPh>
    <rPh sb="15" eb="16">
      <t>サ</t>
    </rPh>
    <rPh sb="16" eb="17">
      <t>ガク</t>
    </rPh>
    <rPh sb="18" eb="20">
      <t>ジドウ</t>
    </rPh>
    <rPh sb="23" eb="25">
      <t>ドクジ</t>
    </rPh>
    <rPh sb="25" eb="28">
      <t>ジョセイガク</t>
    </rPh>
    <rPh sb="29" eb="30">
      <t>カリ</t>
    </rPh>
    <phoneticPr fontId="2"/>
  </si>
  <si>
    <t>多子軽減後の
負担額の児童ごとの合計</t>
    <rPh sb="0" eb="2">
      <t>タシ</t>
    </rPh>
    <rPh sb="2" eb="4">
      <t>ケイゲン</t>
    </rPh>
    <rPh sb="4" eb="5">
      <t>ゴ</t>
    </rPh>
    <rPh sb="7" eb="9">
      <t>フタン</t>
    </rPh>
    <rPh sb="9" eb="10">
      <t>ガク</t>
    </rPh>
    <rPh sb="11" eb="13">
      <t>ジドウ</t>
    </rPh>
    <rPh sb="16" eb="18">
      <t>ゴウケイ</t>
    </rPh>
    <phoneticPr fontId="2"/>
  </si>
  <si>
    <t>②　世帯内に、多子軽減の児童がいる場合</t>
    <rPh sb="2" eb="4">
      <t>セタイ</t>
    </rPh>
    <rPh sb="4" eb="5">
      <t>ナイ</t>
    </rPh>
    <phoneticPr fontId="2"/>
  </si>
  <si>
    <t>①　世帯内に、多子軽減の児童がいない場合</t>
    <rPh sb="2" eb="4">
      <t>セタイ</t>
    </rPh>
    <rPh sb="4" eb="5">
      <t>ナイ</t>
    </rPh>
    <phoneticPr fontId="2"/>
  </si>
  <si>
    <t>○　同一世帯で、複数児童が障害児通所支援を利用する場合の自治体助成額（独自助成額）の計算シート</t>
    <rPh sb="2" eb="4">
      <t>ドウイツ</t>
    </rPh>
    <rPh sb="4" eb="6">
      <t>セタイ</t>
    </rPh>
    <rPh sb="8" eb="10">
      <t>フクスウ</t>
    </rPh>
    <rPh sb="10" eb="12">
      <t>ジドウ</t>
    </rPh>
    <rPh sb="13" eb="16">
      <t>ショウガイジ</t>
    </rPh>
    <rPh sb="16" eb="17">
      <t>ツウ</t>
    </rPh>
    <rPh sb="17" eb="18">
      <t>ショ</t>
    </rPh>
    <rPh sb="18" eb="20">
      <t>シエン</t>
    </rPh>
    <rPh sb="21" eb="23">
      <t>リヨウ</t>
    </rPh>
    <rPh sb="25" eb="27">
      <t>バアイ</t>
    </rPh>
    <rPh sb="28" eb="31">
      <t>ジチタイ</t>
    </rPh>
    <rPh sb="31" eb="34">
      <t>ジョセイガク</t>
    </rPh>
    <rPh sb="35" eb="37">
      <t>ドクジ</t>
    </rPh>
    <rPh sb="37" eb="39">
      <t>ジョセイ</t>
    </rPh>
    <rPh sb="39" eb="40">
      <t>ガク</t>
    </rPh>
    <rPh sb="42" eb="44">
      <t>ケイサン</t>
    </rPh>
    <phoneticPr fontId="2"/>
  </si>
  <si>
    <t>Ａ</t>
    <phoneticPr fontId="2"/>
  </si>
  <si>
    <t>Ｂ</t>
    <phoneticPr fontId="2"/>
  </si>
  <si>
    <t>自治体助成額後の
実質的な負担額
（Ａ－Ｂ）</t>
    <rPh sb="0" eb="3">
      <t>ジチタイ</t>
    </rPh>
    <rPh sb="3" eb="6">
      <t>ジョセイガク</t>
    </rPh>
    <rPh sb="6" eb="7">
      <t>ゴ</t>
    </rPh>
    <rPh sb="9" eb="12">
      <t>ジッシツテキ</t>
    </rPh>
    <rPh sb="13" eb="15">
      <t>フタン</t>
    </rPh>
    <rPh sb="15" eb="16">
      <t>ガク</t>
    </rPh>
    <phoneticPr fontId="2"/>
  </si>
  <si>
    <r>
      <rPr>
        <sz val="10"/>
        <rFont val="ＭＳ Ｐゴシック"/>
        <family val="3"/>
        <charset val="128"/>
      </rPr>
      <t>利用者負担額（仮）</t>
    </r>
    <r>
      <rPr>
        <sz val="11"/>
        <rFont val="ＭＳ Ｐゴシック"/>
        <family val="3"/>
        <charset val="128"/>
      </rPr>
      <t xml:space="preserve">
</t>
    </r>
    <r>
      <rPr>
        <sz val="9"/>
        <rFont val="ＭＳ Ｐゴシック"/>
        <family val="3"/>
        <charset val="128"/>
      </rPr>
      <t>※児童ごとの上限管理</t>
    </r>
    <rPh sb="0" eb="3">
      <t>リヨウシャ</t>
    </rPh>
    <rPh sb="3" eb="5">
      <t>フタン</t>
    </rPh>
    <rPh sb="5" eb="6">
      <t>ガク</t>
    </rPh>
    <rPh sb="7" eb="8">
      <t>カリ</t>
    </rPh>
    <rPh sb="11" eb="13">
      <t>ジドウ</t>
    </rPh>
    <rPh sb="16" eb="18">
      <t>ジョウゲン</t>
    </rPh>
    <rPh sb="18" eb="20">
      <t>カンリ</t>
    </rPh>
    <phoneticPr fontId="2"/>
  </si>
  <si>
    <t>自治体助成なし</t>
    <phoneticPr fontId="2"/>
  </si>
  <si>
    <t>自治体助成あり</t>
    <phoneticPr fontId="2"/>
  </si>
  <si>
    <t>文言集</t>
    <rPh sb="0" eb="2">
      <t>モンゴン</t>
    </rPh>
    <rPh sb="2" eb="3">
      <t>シュウ</t>
    </rPh>
    <phoneticPr fontId="2"/>
  </si>
  <si>
    <t>世帯での上限管理を適用</t>
    <rPh sb="9" eb="11">
      <t>テキヨウ</t>
    </rPh>
    <phoneticPr fontId="2"/>
  </si>
  <si>
    <t>児童ごとの上限管理を適用</t>
    <rPh sb="5" eb="7">
      <t>ジョウゲン</t>
    </rPh>
    <rPh sb="7" eb="9">
      <t>カンリ</t>
    </rPh>
    <rPh sb="10" eb="12">
      <t>テキヨウ</t>
    </rPh>
    <phoneticPr fontId="2"/>
  </si>
  <si>
    <t>上限管理適用及び自治体助成の有無</t>
    <rPh sb="0" eb="2">
      <t>ジョウゲン</t>
    </rPh>
    <rPh sb="2" eb="4">
      <t>カンリ</t>
    </rPh>
    <rPh sb="4" eb="6">
      <t>テキヨウ</t>
    </rPh>
    <rPh sb="6" eb="7">
      <t>オヨ</t>
    </rPh>
    <rPh sb="8" eb="11">
      <t>ジチタイ</t>
    </rPh>
    <rPh sb="11" eb="13">
      <t>ジョセイ</t>
    </rPh>
    <rPh sb="14" eb="16">
      <t>ウム</t>
    </rPh>
    <phoneticPr fontId="2"/>
  </si>
  <si>
    <t>最終的な
世帯の負担額</t>
    <phoneticPr fontId="2"/>
  </si>
  <si>
    <r>
      <rPr>
        <b/>
        <sz val="12"/>
        <rFont val="ＭＳ Ｐゴシック"/>
        <family val="3"/>
        <charset val="128"/>
      </rPr>
      <t>　　　</t>
    </r>
    <r>
      <rPr>
        <b/>
        <u/>
        <sz val="12"/>
        <rFont val="ＭＳ Ｐゴシック"/>
        <family val="3"/>
        <charset val="128"/>
      </rPr>
      <t>※　注　グレー等の網掛けのところは触らないでください！！白い項目の箇所に数字を入力して下さい。</t>
    </r>
    <rPh sb="5" eb="6">
      <t>チュウ</t>
    </rPh>
    <rPh sb="10" eb="11">
      <t>トウ</t>
    </rPh>
    <rPh sb="12" eb="14">
      <t>アミカ</t>
    </rPh>
    <rPh sb="20" eb="21">
      <t>サワ</t>
    </rPh>
    <rPh sb="31" eb="32">
      <t>シロ</t>
    </rPh>
    <rPh sb="33" eb="35">
      <t>コウモク</t>
    </rPh>
    <rPh sb="36" eb="38">
      <t>カショ</t>
    </rPh>
    <rPh sb="39" eb="41">
      <t>スウジ</t>
    </rPh>
    <rPh sb="42" eb="44">
      <t>ニュウリョク</t>
    </rPh>
    <rPh sb="46" eb="47">
      <t>クダ</t>
    </rPh>
    <phoneticPr fontId="2"/>
  </si>
  <si>
    <t>自治体助成後の負担額(児童ごと)</t>
    <rPh sb="0" eb="3">
      <t>ジチタイ</t>
    </rPh>
    <rPh sb="3" eb="5">
      <t>ジョセイ</t>
    </rPh>
    <rPh sb="5" eb="6">
      <t>ゴ</t>
    </rPh>
    <rPh sb="7" eb="9">
      <t>フタン</t>
    </rPh>
    <rPh sb="9" eb="10">
      <t>ガク</t>
    </rPh>
    <rPh sb="11" eb="13">
      <t>ジドウ</t>
    </rPh>
    <phoneticPr fontId="2"/>
  </si>
  <si>
    <r>
      <t>総費用額のうち</t>
    </r>
    <r>
      <rPr>
        <sz val="10"/>
        <rFont val="ＭＳ Ｐゴシック"/>
        <family val="3"/>
        <charset val="128"/>
      </rPr>
      <t xml:space="preserve">
・非多子軽減：1割
・第二子：0.5割
・第三子以降：0</t>
    </r>
    <rPh sb="0" eb="3">
      <t>ソウヒヨウ</t>
    </rPh>
    <rPh sb="3" eb="4">
      <t>ガク</t>
    </rPh>
    <rPh sb="9" eb="10">
      <t>ヒ</t>
    </rPh>
    <rPh sb="10" eb="12">
      <t>タシ</t>
    </rPh>
    <rPh sb="12" eb="14">
      <t>ケイゲン</t>
    </rPh>
    <rPh sb="16" eb="17">
      <t>ワリ</t>
    </rPh>
    <rPh sb="19" eb="20">
      <t>ダイ</t>
    </rPh>
    <rPh sb="20" eb="22">
      <t>ニシ</t>
    </rPh>
    <rPh sb="26" eb="27">
      <t>ワリ</t>
    </rPh>
    <rPh sb="29" eb="30">
      <t>ダイ</t>
    </rPh>
    <rPh sb="30" eb="32">
      <t>サンシ</t>
    </rPh>
    <rPh sb="32" eb="34">
      <t>イコウ</t>
    </rPh>
    <phoneticPr fontId="2"/>
  </si>
  <si>
    <r>
      <t>多子軽減しない場合の世帯の負担額</t>
    </r>
    <r>
      <rPr>
        <sz val="9"/>
        <rFont val="ＭＳ Ｐゴシック"/>
        <family val="3"/>
        <charset val="128"/>
      </rPr>
      <t>（非該当児童は含めない！）</t>
    </r>
    <rPh sb="0" eb="2">
      <t>タシ</t>
    </rPh>
    <rPh sb="2" eb="4">
      <t>ケイゲン</t>
    </rPh>
    <rPh sb="7" eb="9">
      <t>バアイ</t>
    </rPh>
    <rPh sb="10" eb="12">
      <t>セタイ</t>
    </rPh>
    <rPh sb="13" eb="15">
      <t>フタン</t>
    </rPh>
    <rPh sb="15" eb="16">
      <t>ガク</t>
    </rPh>
    <rPh sb="17" eb="18">
      <t>ヒ</t>
    </rPh>
    <rPh sb="18" eb="20">
      <t>ガイトウ</t>
    </rPh>
    <rPh sb="20" eb="22">
      <t>ジドウ</t>
    </rPh>
    <rPh sb="23" eb="24">
      <t>フク</t>
    </rPh>
    <phoneticPr fontId="2"/>
  </si>
  <si>
    <t>最終的な
世帯の
負担額</t>
    <phoneticPr fontId="2"/>
  </si>
  <si>
    <t>A　事業所</t>
    <rPh sb="2" eb="5">
      <t>ジギョウショ</t>
    </rPh>
    <phoneticPr fontId="2"/>
  </si>
  <si>
    <t>B　事業所</t>
    <rPh sb="2" eb="5">
      <t>ジギョウショ</t>
    </rPh>
    <phoneticPr fontId="2"/>
  </si>
  <si>
    <t>C　事業所</t>
    <rPh sb="2" eb="5">
      <t>ジギョウショ</t>
    </rPh>
    <phoneticPr fontId="2"/>
  </si>
  <si>
    <t>第2子軽減対象</t>
  </si>
  <si>
    <t>非該当</t>
  </si>
  <si>
    <t>D　事業所</t>
    <rPh sb="2" eb="5">
      <t>ジギョウショ</t>
    </rPh>
    <phoneticPr fontId="2"/>
  </si>
  <si>
    <t>E　事業所</t>
    <rPh sb="2" eb="5">
      <t>ジギョウショ</t>
    </rPh>
    <phoneticPr fontId="2"/>
  </si>
  <si>
    <t>決定利用者負担額</t>
    <rPh sb="0" eb="2">
      <t>ケッテイ</t>
    </rPh>
    <rPh sb="2" eb="5">
      <t>リヨウシャ</t>
    </rPh>
    <rPh sb="5" eb="7">
      <t>フタン</t>
    </rPh>
    <rPh sb="7" eb="8">
      <t>ガク</t>
    </rPh>
    <phoneticPr fontId="2"/>
  </si>
  <si>
    <t>↓</t>
    <phoneticPr fontId="2"/>
  </si>
  <si>
    <r>
      <t>Aの額を請求明細書の「</t>
    </r>
    <r>
      <rPr>
        <u/>
        <sz val="11"/>
        <rFont val="ＭＳ Ｐゴシック"/>
        <family val="3"/>
        <charset val="128"/>
      </rPr>
      <t>決定利用者負担額</t>
    </r>
    <r>
      <rPr>
        <sz val="11"/>
        <rFont val="ＭＳ Ｐゴシック"/>
        <family val="3"/>
        <charset val="128"/>
      </rPr>
      <t>」に入力して下さい</t>
    </r>
    <rPh sb="2" eb="3">
      <t>ガク</t>
    </rPh>
    <rPh sb="4" eb="6">
      <t>セイキュウ</t>
    </rPh>
    <rPh sb="6" eb="8">
      <t>メイサイ</t>
    </rPh>
    <rPh sb="8" eb="9">
      <t>ショ</t>
    </rPh>
    <rPh sb="11" eb="13">
      <t>ケッテイ</t>
    </rPh>
    <rPh sb="13" eb="16">
      <t>リヨウシャ</t>
    </rPh>
    <rPh sb="16" eb="18">
      <t>フタン</t>
    </rPh>
    <rPh sb="18" eb="19">
      <t>ガク</t>
    </rPh>
    <phoneticPr fontId="2"/>
  </si>
  <si>
    <r>
      <t>Bの額を請求明細書の「</t>
    </r>
    <r>
      <rPr>
        <u/>
        <sz val="11"/>
        <rFont val="ＭＳ Ｐゴシック"/>
        <family val="3"/>
        <charset val="128"/>
      </rPr>
      <t>自治体助成分請求額</t>
    </r>
    <r>
      <rPr>
        <sz val="11"/>
        <rFont val="ＭＳ Ｐゴシック"/>
        <family val="3"/>
        <charset val="128"/>
      </rPr>
      <t>」に入力して下さい</t>
    </r>
    <rPh sb="2" eb="3">
      <t>ガク</t>
    </rPh>
    <rPh sb="4" eb="6">
      <t>セイキュウ</t>
    </rPh>
    <rPh sb="6" eb="8">
      <t>メイサイ</t>
    </rPh>
    <rPh sb="8" eb="9">
      <t>ショ</t>
    </rPh>
    <rPh sb="11" eb="17">
      <t>ジチタイジョセイブン</t>
    </rPh>
    <rPh sb="17" eb="19">
      <t>セイキュウ</t>
    </rPh>
    <rPh sb="19" eb="20">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</si>
</sst>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sz val="11"/>
      <name val="ＭＳ Ｐゴシック"/>
      <family val="3"/>
      <charset val="128"/>
    </font>
    <font>
      <sz val="14"/>
      <name val="ＭＳ Ｐゴシック"/>
      <family val="3"/>
      <charset val="128"/>
    </font>
    <font>
      <sz val="10"/>
      <name val="ＭＳ Ｐゴシック"/>
      <family val="3"/>
      <charset val="128"/>
    </font>
    <font>
      <b/>
      <u/>
      <sz val="11"/>
      <name val="ＭＳ Ｐゴシック"/>
      <family val="3"/>
      <charset val="128"/>
    </font>
    <font>
      <b/>
      <sz val="15"/>
      <name val="ＭＳ Ｐゴシック"/>
      <family val="3"/>
      <charset val="128"/>
    </font>
    <font>
      <b/>
      <u/>
      <sz val="12"/>
      <name val="ＭＳ Ｐゴシック"/>
      <family val="3"/>
      <charset val="128"/>
    </font>
    <font>
      <sz val="11"/>
      <color indexed="10"/>
      <name val="ＭＳ Ｐゴシック"/>
      <family val="3"/>
      <charset val="128"/>
    </font>
    <font>
      <b/>
      <sz val="11"/>
      <color indexed="10"/>
      <name val="ＭＳ Ｐゴシック"/>
      <family val="3"/>
      <charset val="128"/>
    </font>
    <font>
      <b/>
      <sz val="10"/>
      <name val="ＭＳ Ｐゴシック"/>
      <family val="3"/>
      <charset val="128"/>
    </font>
    <font>
      <sz val="11"/>
      <color rgb="FF0000FF"/>
      <name val="ＭＳ Ｐゴシック"/>
      <family val="3"/>
      <charset val="128"/>
    </font>
    <font>
      <b/>
      <sz val="9"/>
      <color indexed="81"/>
      <name val="ＭＳ Ｐゴシック"/>
      <family val="3"/>
      <charset val="128"/>
    </font>
    <font>
      <b/>
      <sz val="15"/>
      <color rgb="FFFF0000"/>
      <name val="ＭＳ Ｐゴシック"/>
      <family val="3"/>
      <charset val="128"/>
    </font>
    <font>
      <sz val="9"/>
      <color indexed="81"/>
      <name val="ＭＳ Ｐゴシック"/>
      <family val="3"/>
      <charset val="128"/>
    </font>
    <font>
      <b/>
      <sz val="16"/>
      <color rgb="FFFF0000"/>
      <name val="ＭＳ Ｐゴシック"/>
      <family val="3"/>
      <charset val="128"/>
    </font>
    <font>
      <b/>
      <sz val="16"/>
      <name val="ＭＳ Ｐゴシック"/>
      <family val="3"/>
      <charset val="128"/>
    </font>
    <font>
      <b/>
      <sz val="12"/>
      <name val="ＭＳ Ｐゴシック"/>
      <family val="3"/>
      <charset val="128"/>
    </font>
    <font>
      <b/>
      <sz val="13"/>
      <name val="ＭＳ Ｐゴシック"/>
      <family val="3"/>
      <charset val="128"/>
    </font>
    <font>
      <b/>
      <sz val="20"/>
      <name val="ＭＳ Ｐゴシック"/>
      <family val="3"/>
      <charset val="128"/>
    </font>
    <font>
      <u/>
      <sz val="11"/>
      <name val="ＭＳ Ｐゴシック"/>
      <family val="3"/>
      <charset val="128"/>
    </font>
    <font>
      <sz val="11"/>
      <color rgb="FFFF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51"/>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FF"/>
        <bgColor indexed="64"/>
      </patternFill>
    </fill>
    <fill>
      <patternFill patternType="solid">
        <fgColor rgb="FFFFC000"/>
        <bgColor indexed="64"/>
      </patternFill>
    </fill>
  </fills>
  <borders count="18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medium">
        <color indexed="64"/>
      </left>
      <right/>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medium">
        <color indexed="64"/>
      </left>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mediumDashed">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mediumDashed">
        <color indexed="64"/>
      </left>
      <right/>
      <top/>
      <bottom style="thick">
        <color indexed="64"/>
      </bottom>
      <diagonal/>
    </border>
    <border>
      <left/>
      <right style="medium">
        <color indexed="64"/>
      </right>
      <top/>
      <bottom style="thick">
        <color indexed="64"/>
      </bottom>
      <diagonal/>
    </border>
    <border>
      <left/>
      <right style="medium">
        <color indexed="64"/>
      </right>
      <top/>
      <bottom style="hair">
        <color indexed="64"/>
      </bottom>
      <diagonal/>
    </border>
    <border>
      <left/>
      <right style="hair">
        <color indexed="64"/>
      </right>
      <top/>
      <bottom style="hair">
        <color indexed="64"/>
      </bottom>
      <diagonal/>
    </border>
    <border>
      <left style="thick">
        <color indexed="64"/>
      </left>
      <right/>
      <top style="thick">
        <color indexed="64"/>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
        <color indexed="64"/>
      </right>
      <top style="mediumDashed">
        <color indexed="64"/>
      </top>
      <bottom style="mediumDashed">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right/>
      <top/>
      <bottom style="medium">
        <color rgb="FFFF0000"/>
      </bottom>
      <diagonal/>
    </border>
    <border>
      <left style="medium">
        <color rgb="FFFF0000"/>
      </left>
      <right/>
      <top style="hair">
        <color indexed="64"/>
      </top>
      <bottom style="hair">
        <color indexed="64"/>
      </bottom>
      <diagonal/>
    </border>
    <border>
      <left/>
      <right style="medium">
        <color rgb="FFFF0000"/>
      </right>
      <top style="hair">
        <color indexed="64"/>
      </top>
      <bottom style="hair">
        <color indexed="64"/>
      </bottom>
      <diagonal/>
    </border>
    <border>
      <left/>
      <right style="medium">
        <color rgb="FFFF0000"/>
      </right>
      <top/>
      <bottom/>
      <diagonal/>
    </border>
    <border>
      <left style="medium">
        <color rgb="FFFF0000"/>
      </left>
      <right/>
      <top style="medium">
        <color rgb="FFFF0000"/>
      </top>
      <bottom style="hair">
        <color indexed="64"/>
      </bottom>
      <diagonal/>
    </border>
    <border>
      <left/>
      <right/>
      <top style="medium">
        <color rgb="FFFF0000"/>
      </top>
      <bottom style="hair">
        <color indexed="64"/>
      </bottom>
      <diagonal/>
    </border>
    <border>
      <left/>
      <right style="medium">
        <color rgb="FFFF0000"/>
      </right>
      <top style="medium">
        <color rgb="FFFF0000"/>
      </top>
      <bottom style="hair">
        <color indexed="64"/>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medium">
        <color rgb="FFFF0000"/>
      </right>
      <top style="hair">
        <color indexed="64"/>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medium">
        <color indexed="64"/>
      </right>
      <top/>
      <bottom/>
      <diagonal/>
    </border>
    <border>
      <left/>
      <right style="thin">
        <color indexed="64"/>
      </right>
      <top style="hair">
        <color indexed="64"/>
      </top>
      <bottom/>
      <diagonal/>
    </border>
    <border>
      <left style="thin">
        <color indexed="64"/>
      </left>
      <right/>
      <top/>
      <bottom style="hair">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n">
        <color auto="1"/>
      </bottom>
      <diagonal/>
    </border>
    <border>
      <left/>
      <right style="thick">
        <color rgb="FFFF0000"/>
      </right>
      <top/>
      <bottom style="thin">
        <color indexed="64"/>
      </bottom>
      <diagonal/>
    </border>
    <border>
      <left style="thick">
        <color rgb="FFFF0000"/>
      </left>
      <right/>
      <top/>
      <bottom style="hair">
        <color indexed="64"/>
      </bottom>
      <diagonal/>
    </border>
    <border>
      <left/>
      <right style="thick">
        <color rgb="FFFF0000"/>
      </right>
      <top style="thin">
        <color indexed="64"/>
      </top>
      <bottom style="hair">
        <color auto="1"/>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style="thick">
        <color rgb="FFFF0000"/>
      </left>
      <right/>
      <top style="hair">
        <color indexed="64"/>
      </top>
      <bottom style="thin">
        <color indexed="64"/>
      </bottom>
      <diagonal/>
    </border>
    <border>
      <left/>
      <right style="thick">
        <color rgb="FFFF0000"/>
      </right>
      <top style="hair">
        <color auto="1"/>
      </top>
      <bottom style="thin">
        <color auto="1"/>
      </bottom>
      <diagonal/>
    </border>
    <border>
      <left style="thick">
        <color rgb="FFFF0000"/>
      </left>
      <right/>
      <top style="thin">
        <color indexed="64"/>
      </top>
      <bottom style="hair">
        <color indexed="64"/>
      </bottom>
      <diagonal/>
    </border>
    <border>
      <left style="thick">
        <color rgb="FFFF0000"/>
      </left>
      <right/>
      <top style="hair">
        <color indexed="64"/>
      </top>
      <bottom style="thick">
        <color rgb="FFFF0000"/>
      </bottom>
      <diagonal/>
    </border>
    <border>
      <left/>
      <right/>
      <top style="hair">
        <color indexed="64"/>
      </top>
      <bottom style="thick">
        <color rgb="FFFF0000"/>
      </bottom>
      <diagonal/>
    </border>
    <border>
      <left/>
      <right style="thick">
        <color rgb="FFFF0000"/>
      </right>
      <top style="hair">
        <color indexed="64"/>
      </top>
      <bottom style="thick">
        <color rgb="FFFF0000"/>
      </bottom>
      <diagonal/>
    </border>
    <border>
      <left style="medium">
        <color auto="1"/>
      </left>
      <right/>
      <top style="medium">
        <color auto="1"/>
      </top>
      <bottom style="thick">
        <color rgb="FFFF0000"/>
      </bottom>
      <diagonal/>
    </border>
    <border>
      <left/>
      <right/>
      <top style="medium">
        <color auto="1"/>
      </top>
      <bottom style="thick">
        <color rgb="FFFF0000"/>
      </bottom>
      <diagonal/>
    </border>
    <border>
      <left/>
      <right style="medium">
        <color auto="1"/>
      </right>
      <top style="medium">
        <color auto="1"/>
      </top>
      <bottom style="thick">
        <color rgb="FFFF0000"/>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hair">
        <color rgb="FFFF0000"/>
      </bottom>
      <diagonal/>
    </border>
    <border>
      <left/>
      <right/>
      <top style="hair">
        <color rgb="FFFF0000"/>
      </top>
      <bottom style="hair">
        <color rgb="FFFF0000"/>
      </bottom>
      <diagonal/>
    </border>
    <border>
      <left/>
      <right style="medium">
        <color rgb="FFFF0000"/>
      </right>
      <top style="hair">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thin">
        <color indexed="64"/>
      </left>
      <right style="thin">
        <color indexed="64"/>
      </right>
      <top/>
      <bottom style="medium">
        <color indexed="64"/>
      </bottom>
      <diagonal/>
    </border>
    <border>
      <left/>
      <right style="medium">
        <color rgb="FFFF0000"/>
      </right>
      <top/>
      <bottom style="thin">
        <color indexed="64"/>
      </bottom>
      <diagonal/>
    </border>
    <border>
      <left style="medium">
        <color rgb="FFFF0000"/>
      </left>
      <right/>
      <top/>
      <bottom style="thin">
        <color auto="1"/>
      </bottom>
      <diagonal/>
    </border>
    <border>
      <left style="medium">
        <color rgb="FFFF0000"/>
      </left>
      <right/>
      <top style="thick">
        <color rgb="FFFF0000"/>
      </top>
      <bottom/>
      <diagonal/>
    </border>
    <border>
      <left style="medium">
        <color rgb="FFFF0000"/>
      </left>
      <right/>
      <top style="thin">
        <color indexed="64"/>
      </top>
      <bottom style="hair">
        <color indexed="64"/>
      </bottom>
      <diagonal/>
    </border>
    <border>
      <left style="medium">
        <color rgb="FFFF0000"/>
      </left>
      <right/>
      <top style="hair">
        <color indexed="64"/>
      </top>
      <bottom style="thin">
        <color indexed="64"/>
      </bottom>
      <diagonal/>
    </border>
    <border>
      <left style="medium">
        <color rgb="FFFF0000"/>
      </left>
      <right/>
      <top style="hair">
        <color indexed="64"/>
      </top>
      <bottom style="thick">
        <color rgb="FFFF0000"/>
      </bottom>
      <diagonal/>
    </border>
    <border>
      <left style="medium">
        <color rgb="FFFF0000"/>
      </left>
      <right/>
      <top/>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591">
    <xf numFmtId="0" fontId="0" fillId="0" borderId="0" xfId="0"/>
    <xf numFmtId="0" fontId="1" fillId="0" borderId="0" xfId="2" applyFont="1">
      <alignment vertical="center"/>
    </xf>
    <xf numFmtId="0" fontId="1" fillId="0" borderId="0" xfId="2" applyFont="1" applyBorder="1" applyAlignment="1">
      <alignment vertical="center" wrapText="1"/>
    </xf>
    <xf numFmtId="0" fontId="6" fillId="0" borderId="0" xfId="2" applyFont="1" applyBorder="1" applyAlignment="1">
      <alignment vertical="center" wrapText="1"/>
    </xf>
    <xf numFmtId="0" fontId="3" fillId="0" borderId="0" xfId="2" applyFont="1" applyBorder="1">
      <alignment vertical="center"/>
    </xf>
    <xf numFmtId="0" fontId="1" fillId="0" borderId="0" xfId="2" applyFont="1" applyBorder="1">
      <alignment vertical="center"/>
    </xf>
    <xf numFmtId="49" fontId="1" fillId="0" borderId="0" xfId="2" applyNumberFormat="1" applyFont="1" applyBorder="1" applyAlignment="1">
      <alignment horizontal="right" vertical="center"/>
    </xf>
    <xf numFmtId="0" fontId="3" fillId="0" borderId="0" xfId="2" applyFont="1" applyBorder="1" applyAlignment="1">
      <alignment vertical="center"/>
    </xf>
    <xf numFmtId="0" fontId="1" fillId="0" borderId="0" xfId="2" applyFont="1" applyBorder="1" applyAlignment="1">
      <alignment vertical="center"/>
    </xf>
    <xf numFmtId="0" fontId="6" fillId="0" borderId="0" xfId="2" applyFont="1" applyBorder="1" applyAlignment="1">
      <alignment vertical="center"/>
    </xf>
    <xf numFmtId="0" fontId="5" fillId="0" borderId="0" xfId="2" applyFont="1" applyBorder="1" applyAlignment="1">
      <alignment vertical="center" wrapText="1"/>
    </xf>
    <xf numFmtId="0" fontId="5" fillId="0" borderId="0" xfId="2" applyFont="1" applyBorder="1" applyAlignment="1">
      <alignment vertical="center"/>
    </xf>
    <xf numFmtId="0" fontId="7" fillId="0" borderId="0" xfId="2" applyFont="1" applyBorder="1">
      <alignment vertical="center"/>
    </xf>
    <xf numFmtId="0" fontId="0" fillId="0" borderId="0" xfId="2" applyFont="1" applyBorder="1" applyAlignment="1">
      <alignment vertical="center"/>
    </xf>
    <xf numFmtId="0" fontId="0" fillId="0" borderId="0" xfId="2" applyFont="1" applyBorder="1">
      <alignment vertical="center"/>
    </xf>
    <xf numFmtId="0" fontId="4" fillId="0" borderId="0" xfId="2" applyFont="1" applyBorder="1" applyAlignment="1">
      <alignment vertical="center"/>
    </xf>
    <xf numFmtId="0" fontId="9" fillId="0" borderId="0" xfId="2" applyFont="1" applyBorder="1">
      <alignment vertical="center"/>
    </xf>
    <xf numFmtId="0" fontId="10" fillId="0" borderId="0" xfId="2" applyFont="1" applyBorder="1">
      <alignment vertical="center"/>
    </xf>
    <xf numFmtId="0" fontId="3" fillId="0" borderId="0" xfId="2" applyFont="1">
      <alignment vertical="center"/>
    </xf>
    <xf numFmtId="0" fontId="0" fillId="0" borderId="2" xfId="2" applyFont="1" applyBorder="1" applyAlignment="1">
      <alignment horizontal="center" vertical="center"/>
    </xf>
    <xf numFmtId="0" fontId="0" fillId="0" borderId="3" xfId="2" applyFont="1" applyBorder="1" applyAlignment="1">
      <alignment horizontal="center" vertical="center"/>
    </xf>
    <xf numFmtId="0" fontId="0" fillId="0" borderId="4" xfId="2" applyFont="1" applyBorder="1" applyAlignment="1">
      <alignment horizontal="center" vertical="center"/>
    </xf>
    <xf numFmtId="0" fontId="0" fillId="0" borderId="5" xfId="2" applyFont="1" applyBorder="1" applyAlignment="1">
      <alignment horizontal="center" vertical="center"/>
    </xf>
    <xf numFmtId="38" fontId="1" fillId="0" borderId="6" xfId="1" applyFont="1" applyBorder="1" applyAlignment="1">
      <alignment vertical="center"/>
    </xf>
    <xf numFmtId="38" fontId="1" fillId="0" borderId="6" xfId="2" applyNumberFormat="1" applyFont="1" applyBorder="1" applyAlignment="1">
      <alignment vertical="center"/>
    </xf>
    <xf numFmtId="0" fontId="1" fillId="2" borderId="7" xfId="2" applyFont="1" applyFill="1" applyBorder="1" applyAlignment="1">
      <alignment horizontal="center" vertical="center"/>
    </xf>
    <xf numFmtId="0" fontId="1" fillId="2" borderId="5" xfId="2" applyFont="1" applyFill="1" applyBorder="1" applyAlignment="1">
      <alignment horizontal="center" vertical="center"/>
    </xf>
    <xf numFmtId="0" fontId="1" fillId="2" borderId="2" xfId="2" applyFont="1" applyFill="1" applyBorder="1" applyAlignment="1">
      <alignment horizontal="center" vertical="center"/>
    </xf>
    <xf numFmtId="0" fontId="1" fillId="2" borderId="1" xfId="2" applyFont="1" applyFill="1" applyBorder="1" applyAlignment="1">
      <alignment horizontal="center" vertical="center"/>
    </xf>
    <xf numFmtId="0" fontId="1" fillId="2" borderId="3" xfId="2" applyFont="1" applyFill="1" applyBorder="1" applyAlignment="1">
      <alignment horizontal="center" vertical="center"/>
    </xf>
    <xf numFmtId="0" fontId="1" fillId="2" borderId="4" xfId="2" applyFont="1" applyFill="1" applyBorder="1" applyAlignment="1">
      <alignment horizontal="center" vertical="center"/>
    </xf>
    <xf numFmtId="0" fontId="11" fillId="0" borderId="0" xfId="2" applyFont="1" applyBorder="1">
      <alignment vertical="center"/>
    </xf>
    <xf numFmtId="0" fontId="0" fillId="0" borderId="8" xfId="2" applyFont="1" applyBorder="1">
      <alignment vertical="center"/>
    </xf>
    <xf numFmtId="0" fontId="0" fillId="0" borderId="0" xfId="2" applyFont="1" applyBorder="1" applyAlignment="1">
      <alignment vertical="center" shrinkToFit="1"/>
    </xf>
    <xf numFmtId="0" fontId="12" fillId="0" borderId="0" xfId="2" applyFont="1" applyBorder="1" applyAlignment="1">
      <alignment vertical="center"/>
    </xf>
    <xf numFmtId="0" fontId="1" fillId="0" borderId="8" xfId="2" applyFont="1" applyBorder="1">
      <alignment vertical="center"/>
    </xf>
    <xf numFmtId="38" fontId="1" fillId="0" borderId="8" xfId="1" applyFont="1" applyBorder="1" applyAlignment="1">
      <alignment vertical="center"/>
    </xf>
    <xf numFmtId="38" fontId="1" fillId="0" borderId="8" xfId="2" applyNumberFormat="1" applyFont="1" applyBorder="1">
      <alignment vertical="center"/>
    </xf>
    <xf numFmtId="38" fontId="0" fillId="0" borderId="8" xfId="1" applyFont="1" applyBorder="1" applyAlignment="1">
      <alignment vertical="center"/>
    </xf>
    <xf numFmtId="0" fontId="0" fillId="0" borderId="0" xfId="2" applyFont="1" applyBorder="1" applyAlignment="1">
      <alignment vertical="center" wrapText="1"/>
    </xf>
    <xf numFmtId="0" fontId="15" fillId="0" borderId="2" xfId="2" applyFont="1" applyBorder="1" applyAlignment="1">
      <alignment horizontal="right" vertical="center"/>
    </xf>
    <xf numFmtId="0" fontId="15" fillId="0" borderId="1" xfId="2" applyFont="1" applyBorder="1" applyAlignment="1">
      <alignment horizontal="right" vertical="center"/>
    </xf>
    <xf numFmtId="0" fontId="0" fillId="0" borderId="11" xfId="2" applyFont="1" applyBorder="1" applyAlignment="1">
      <alignment horizontal="center" vertical="center"/>
    </xf>
    <xf numFmtId="0" fontId="0" fillId="0" borderId="12" xfId="2" applyFont="1" applyBorder="1" applyAlignment="1">
      <alignment horizontal="center" vertical="center"/>
    </xf>
    <xf numFmtId="0" fontId="0" fillId="0" borderId="13" xfId="2" applyFont="1" applyBorder="1" applyAlignment="1">
      <alignment horizontal="center" vertical="center"/>
    </xf>
    <xf numFmtId="0" fontId="0" fillId="0" borderId="0" xfId="2" applyFont="1" applyBorder="1" applyAlignment="1">
      <alignment horizontal="right" vertical="center"/>
    </xf>
    <xf numFmtId="0" fontId="1" fillId="6" borderId="11" xfId="2" applyFont="1" applyFill="1" applyBorder="1" applyAlignment="1">
      <alignment horizontal="center" vertical="center"/>
    </xf>
    <xf numFmtId="0" fontId="1" fillId="6" borderId="12" xfId="2" applyFont="1" applyFill="1" applyBorder="1" applyAlignment="1">
      <alignment horizontal="center" vertical="center"/>
    </xf>
    <xf numFmtId="0" fontId="1" fillId="6" borderId="13" xfId="2" applyFont="1" applyFill="1" applyBorder="1" applyAlignment="1">
      <alignment horizontal="center" vertical="center"/>
    </xf>
    <xf numFmtId="0" fontId="14" fillId="6" borderId="10" xfId="2" applyFont="1" applyFill="1" applyBorder="1" applyAlignment="1">
      <alignment vertical="top" wrapText="1"/>
    </xf>
    <xf numFmtId="38" fontId="1" fillId="0" borderId="11" xfId="1" applyFont="1" applyBorder="1" applyAlignment="1">
      <alignment horizontal="center" vertical="center"/>
    </xf>
    <xf numFmtId="38" fontId="1" fillId="0" borderId="12" xfId="1" applyFont="1" applyBorder="1" applyAlignment="1">
      <alignment horizontal="center" vertical="center"/>
    </xf>
    <xf numFmtId="38" fontId="1" fillId="6" borderId="54" xfId="1" applyFont="1" applyFill="1" applyBorder="1" applyAlignment="1">
      <alignment horizontal="center" vertical="center"/>
    </xf>
    <xf numFmtId="38" fontId="1" fillId="6" borderId="11" xfId="1" applyFont="1" applyFill="1" applyBorder="1" applyAlignment="1">
      <alignment horizontal="center" vertical="center"/>
    </xf>
    <xf numFmtId="38" fontId="1" fillId="6" borderId="12" xfId="1" applyFont="1" applyFill="1" applyBorder="1" applyAlignment="1">
      <alignment horizontal="center" vertical="center"/>
    </xf>
    <xf numFmtId="0" fontId="0" fillId="0" borderId="0" xfId="2" applyFont="1" applyBorder="1" applyAlignment="1">
      <alignment horizontal="left" vertical="center"/>
    </xf>
    <xf numFmtId="38" fontId="0" fillId="6" borderId="54" xfId="1" applyFont="1" applyFill="1" applyBorder="1" applyAlignment="1">
      <alignment horizontal="center" vertical="center"/>
    </xf>
    <xf numFmtId="0" fontId="0" fillId="0" borderId="0" xfId="2" quotePrefix="1" applyFont="1" applyBorder="1">
      <alignment vertical="center"/>
    </xf>
    <xf numFmtId="0" fontId="17" fillId="0" borderId="0" xfId="2" applyFont="1" applyBorder="1">
      <alignment vertical="center"/>
    </xf>
    <xf numFmtId="38" fontId="1" fillId="6" borderId="12" xfId="1" applyFont="1" applyFill="1" applyBorder="1" applyAlignment="1">
      <alignment horizontal="center" vertical="center"/>
    </xf>
    <xf numFmtId="38" fontId="1" fillId="6" borderId="54" xfId="1" applyFont="1" applyFill="1" applyBorder="1" applyAlignment="1">
      <alignment horizontal="center" vertical="center"/>
    </xf>
    <xf numFmtId="38" fontId="1" fillId="0" borderId="0" xfId="2" applyNumberFormat="1" applyFont="1" applyBorder="1" applyAlignment="1">
      <alignment vertical="center" wrapText="1"/>
    </xf>
    <xf numFmtId="0" fontId="1" fillId="0" borderId="0" xfId="2" applyFont="1" applyBorder="1" applyAlignment="1">
      <alignment vertical="center" wrapText="1"/>
    </xf>
    <xf numFmtId="38" fontId="1" fillId="6" borderId="13" xfId="1" applyFont="1" applyFill="1" applyBorder="1" applyAlignment="1">
      <alignment horizontal="center" vertical="center"/>
    </xf>
    <xf numFmtId="38" fontId="1" fillId="0" borderId="13" xfId="1" applyFont="1" applyBorder="1" applyAlignment="1">
      <alignment horizontal="center" vertical="center"/>
    </xf>
    <xf numFmtId="38" fontId="1" fillId="0" borderId="14" xfId="1" applyFont="1" applyBorder="1" applyAlignment="1">
      <alignment horizontal="center" vertical="center"/>
    </xf>
    <xf numFmtId="38" fontId="1" fillId="6" borderId="125" xfId="1" applyFont="1" applyFill="1" applyBorder="1" applyAlignment="1">
      <alignment horizontal="center" vertical="center"/>
    </xf>
    <xf numFmtId="38" fontId="1" fillId="6" borderId="14" xfId="1" applyFont="1" applyFill="1" applyBorder="1" applyAlignment="1">
      <alignment horizontal="center" vertical="center"/>
    </xf>
    <xf numFmtId="0" fontId="0" fillId="0" borderId="0" xfId="2" applyFont="1" applyFill="1" applyBorder="1" applyAlignment="1">
      <alignment vertical="center" wrapText="1"/>
    </xf>
    <xf numFmtId="0" fontId="1" fillId="0" borderId="0" xfId="2" applyFont="1" applyFill="1" applyBorder="1" applyAlignment="1">
      <alignment vertical="center"/>
    </xf>
    <xf numFmtId="38" fontId="1" fillId="0" borderId="132" xfId="1" applyFont="1" applyBorder="1" applyAlignment="1">
      <alignment horizontal="center" vertical="center"/>
    </xf>
    <xf numFmtId="38" fontId="1" fillId="0" borderId="125" xfId="1" applyFont="1" applyBorder="1" applyAlignment="1">
      <alignment horizontal="center" vertical="center"/>
    </xf>
    <xf numFmtId="38" fontId="1" fillId="0" borderId="128" xfId="1" applyFont="1" applyBorder="1" applyAlignment="1">
      <alignment horizontal="center" vertical="center"/>
    </xf>
    <xf numFmtId="38" fontId="1" fillId="0" borderId="138" xfId="1" applyFont="1" applyBorder="1" applyAlignment="1">
      <alignment horizontal="center" vertical="center"/>
    </xf>
    <xf numFmtId="0" fontId="14" fillId="6" borderId="77" xfId="2" applyFont="1" applyFill="1" applyBorder="1" applyAlignment="1">
      <alignment vertical="top" wrapText="1"/>
    </xf>
    <xf numFmtId="0" fontId="1" fillId="6" borderId="97" xfId="2" applyFont="1" applyFill="1" applyBorder="1" applyAlignment="1">
      <alignment horizontal="center" vertical="center"/>
    </xf>
    <xf numFmtId="0" fontId="1" fillId="6" borderId="139" xfId="2" applyFont="1" applyFill="1" applyBorder="1" applyAlignment="1">
      <alignment horizontal="center" vertical="center"/>
    </xf>
    <xf numFmtId="0" fontId="1" fillId="6" borderId="98" xfId="2" applyFont="1" applyFill="1" applyBorder="1" applyAlignment="1">
      <alignment horizontal="center" vertical="center"/>
    </xf>
    <xf numFmtId="0" fontId="1" fillId="6" borderId="99" xfId="2" applyFont="1" applyFill="1" applyBorder="1" applyAlignment="1">
      <alignment horizontal="center" vertical="center"/>
    </xf>
    <xf numFmtId="38" fontId="1" fillId="6" borderId="11" xfId="1" applyFont="1" applyFill="1" applyBorder="1" applyAlignment="1">
      <alignment horizontal="center" vertical="center"/>
    </xf>
    <xf numFmtId="38" fontId="1" fillId="6" borderId="12" xfId="1" applyFont="1" applyFill="1" applyBorder="1" applyAlignment="1">
      <alignment horizontal="center" vertical="center"/>
    </xf>
    <xf numFmtId="0" fontId="1" fillId="0" borderId="0" xfId="2" applyFont="1" applyBorder="1" applyAlignment="1">
      <alignment vertical="center" wrapText="1"/>
    </xf>
    <xf numFmtId="38" fontId="1" fillId="6" borderId="13" xfId="1" applyFont="1" applyFill="1" applyBorder="1" applyAlignment="1">
      <alignment horizontal="center" vertical="center"/>
    </xf>
    <xf numFmtId="0" fontId="0" fillId="0" borderId="0" xfId="2" quotePrefix="1" applyFont="1" applyBorder="1" applyAlignment="1">
      <alignment vertical="center" wrapText="1"/>
    </xf>
    <xf numFmtId="0" fontId="0" fillId="0" borderId="0" xfId="2" quotePrefix="1" applyFont="1" applyBorder="1" applyAlignment="1">
      <alignment vertical="center"/>
    </xf>
    <xf numFmtId="0" fontId="1" fillId="0" borderId="0" xfId="2" quotePrefix="1" applyFont="1" applyBorder="1" applyAlignment="1">
      <alignment vertical="center"/>
    </xf>
    <xf numFmtId="38" fontId="1" fillId="6" borderId="160" xfId="1" applyFont="1" applyFill="1" applyBorder="1" applyAlignment="1">
      <alignment horizontal="center" vertical="center"/>
    </xf>
    <xf numFmtId="38" fontId="1" fillId="6" borderId="161" xfId="1" applyFont="1" applyFill="1" applyBorder="1" applyAlignment="1">
      <alignment horizontal="center" vertical="center"/>
    </xf>
    <xf numFmtId="38" fontId="1" fillId="6" borderId="162" xfId="1" applyFont="1" applyFill="1" applyBorder="1" applyAlignment="1">
      <alignment horizontal="center" vertical="center"/>
    </xf>
    <xf numFmtId="38" fontId="1" fillId="6" borderId="163" xfId="1" applyFont="1" applyFill="1" applyBorder="1" applyAlignment="1">
      <alignment horizontal="center" vertical="center"/>
    </xf>
    <xf numFmtId="38" fontId="1" fillId="6" borderId="19" xfId="1" applyFont="1" applyFill="1" applyBorder="1" applyAlignment="1">
      <alignment horizontal="center" vertical="center"/>
    </xf>
    <xf numFmtId="38" fontId="1" fillId="6" borderId="164" xfId="1" applyFont="1" applyFill="1" applyBorder="1" applyAlignment="1">
      <alignment horizontal="center" vertical="center"/>
    </xf>
    <xf numFmtId="0" fontId="22" fillId="0" borderId="0" xfId="2" applyFont="1" applyBorder="1">
      <alignment vertical="center"/>
    </xf>
    <xf numFmtId="0" fontId="0" fillId="0" borderId="8" xfId="2" applyFont="1" applyBorder="1" applyAlignment="1">
      <alignment vertical="center" shrinkToFit="1"/>
    </xf>
    <xf numFmtId="38" fontId="1" fillId="6" borderId="11" xfId="1" applyFont="1" applyFill="1" applyBorder="1" applyAlignment="1">
      <alignment horizontal="center" vertical="center"/>
    </xf>
    <xf numFmtId="38" fontId="1" fillId="6" borderId="12" xfId="1" applyFont="1" applyFill="1" applyBorder="1" applyAlignment="1">
      <alignment horizontal="center" vertical="center"/>
    </xf>
    <xf numFmtId="38" fontId="1" fillId="0" borderId="12" xfId="1" applyFont="1" applyBorder="1" applyAlignment="1">
      <alignment horizontal="center" vertical="center"/>
    </xf>
    <xf numFmtId="38" fontId="1" fillId="0" borderId="11" xfId="1" applyFont="1" applyBorder="1" applyAlignment="1">
      <alignment horizontal="center" vertical="center"/>
    </xf>
    <xf numFmtId="38" fontId="1" fillId="0" borderId="0" xfId="2" applyNumberFormat="1" applyFont="1" applyBorder="1" applyAlignment="1">
      <alignment vertical="center" wrapText="1"/>
    </xf>
    <xf numFmtId="0" fontId="1" fillId="0" borderId="0" xfId="2" applyFont="1" applyBorder="1" applyAlignment="1">
      <alignment vertical="center" wrapText="1"/>
    </xf>
    <xf numFmtId="38" fontId="1" fillId="0" borderId="13" xfId="1" applyFont="1" applyBorder="1" applyAlignment="1">
      <alignment horizontal="center" vertical="center"/>
    </xf>
    <xf numFmtId="38" fontId="1" fillId="6" borderId="13" xfId="1" applyFont="1" applyFill="1" applyBorder="1" applyAlignment="1">
      <alignment horizontal="center" vertical="center"/>
    </xf>
    <xf numFmtId="0" fontId="0" fillId="0" borderId="8" xfId="2" applyFont="1" applyBorder="1" applyAlignment="1">
      <alignment vertical="center" shrinkToFit="1"/>
    </xf>
    <xf numFmtId="38" fontId="1" fillId="6" borderId="54" xfId="1" applyFont="1" applyFill="1" applyBorder="1" applyAlignment="1">
      <alignment horizontal="center" vertical="center"/>
    </xf>
    <xf numFmtId="38" fontId="1" fillId="0" borderId="132" xfId="1" applyFont="1" applyBorder="1" applyAlignment="1">
      <alignment horizontal="center" vertical="center"/>
    </xf>
    <xf numFmtId="0" fontId="0" fillId="0" borderId="11" xfId="2" applyFont="1" applyBorder="1" applyAlignment="1">
      <alignment horizontal="center" vertical="center" shrinkToFit="1"/>
    </xf>
    <xf numFmtId="0" fontId="0" fillId="0" borderId="12" xfId="2" applyFont="1" applyBorder="1" applyAlignment="1">
      <alignment horizontal="center" vertical="center" shrinkToFit="1"/>
    </xf>
    <xf numFmtId="0" fontId="0" fillId="0" borderId="13" xfId="2" applyFont="1" applyBorder="1" applyAlignment="1">
      <alignment horizontal="center" vertical="center" shrinkToFit="1"/>
    </xf>
    <xf numFmtId="0" fontId="1" fillId="6" borderId="11" xfId="2" applyFont="1" applyFill="1" applyBorder="1" applyAlignment="1">
      <alignment horizontal="center" vertical="center" shrinkToFit="1"/>
    </xf>
    <xf numFmtId="0" fontId="1" fillId="6" borderId="12" xfId="2" applyFont="1" applyFill="1" applyBorder="1" applyAlignment="1">
      <alignment horizontal="center" vertical="center" shrinkToFit="1"/>
    </xf>
    <xf numFmtId="0" fontId="1" fillId="6" borderId="13" xfId="2" applyFont="1" applyFill="1" applyBorder="1" applyAlignment="1">
      <alignment horizontal="center" vertical="center" shrinkToFit="1"/>
    </xf>
    <xf numFmtId="0" fontId="25" fillId="0" borderId="11" xfId="2" applyFont="1" applyBorder="1" applyAlignment="1">
      <alignment horizontal="center" vertical="center" shrinkToFit="1"/>
    </xf>
    <xf numFmtId="0" fontId="25" fillId="0" borderId="12" xfId="2" applyFont="1" applyBorder="1" applyAlignment="1">
      <alignment horizontal="center" vertical="center" shrinkToFit="1"/>
    </xf>
    <xf numFmtId="0" fontId="25" fillId="0" borderId="13" xfId="2" applyFont="1" applyBorder="1" applyAlignment="1">
      <alignment horizontal="center" vertical="center" shrinkToFit="1"/>
    </xf>
    <xf numFmtId="0" fontId="5" fillId="3" borderId="29" xfId="2" applyFont="1" applyFill="1" applyBorder="1" applyAlignment="1">
      <alignment horizontal="center" vertical="center" wrapText="1"/>
    </xf>
    <xf numFmtId="0" fontId="5" fillId="3" borderId="30" xfId="2" applyFont="1" applyFill="1" applyBorder="1" applyAlignment="1">
      <alignment horizontal="center" vertical="center" wrapText="1"/>
    </xf>
    <xf numFmtId="0" fontId="5" fillId="3" borderId="31" xfId="2" applyFont="1" applyFill="1" applyBorder="1" applyAlignment="1">
      <alignment horizontal="center" vertical="center" wrapText="1"/>
    </xf>
    <xf numFmtId="38" fontId="1" fillId="3" borderId="22" xfId="1" applyFont="1" applyFill="1" applyBorder="1" applyAlignment="1">
      <alignment horizontal="center" vertical="center"/>
    </xf>
    <xf numFmtId="38" fontId="1" fillId="3" borderId="23" xfId="1" applyFont="1" applyFill="1" applyBorder="1" applyAlignment="1">
      <alignment horizontal="center" vertical="center"/>
    </xf>
    <xf numFmtId="38" fontId="1" fillId="3" borderId="24" xfId="1" applyFont="1" applyFill="1" applyBorder="1" applyAlignment="1">
      <alignment horizontal="center" vertical="center"/>
    </xf>
    <xf numFmtId="38" fontId="1" fillId="3" borderId="19" xfId="1" applyFont="1" applyFill="1" applyBorder="1" applyAlignment="1">
      <alignment horizontal="center" vertical="center"/>
    </xf>
    <xf numFmtId="38" fontId="1" fillId="3" borderId="20" xfId="1" applyFont="1" applyFill="1" applyBorder="1" applyAlignment="1">
      <alignment horizontal="center" vertical="center"/>
    </xf>
    <xf numFmtId="38" fontId="1" fillId="3" borderId="21" xfId="1" applyFont="1" applyFill="1" applyBorder="1" applyAlignment="1">
      <alignment horizontal="center" vertical="center"/>
    </xf>
    <xf numFmtId="38" fontId="1" fillId="3" borderId="17" xfId="1" applyFont="1" applyFill="1" applyBorder="1" applyAlignment="1">
      <alignment horizontal="center" vertical="center"/>
    </xf>
    <xf numFmtId="38" fontId="1" fillId="3" borderId="16" xfId="1" applyFont="1" applyFill="1" applyBorder="1" applyAlignment="1">
      <alignment horizontal="center" vertical="center"/>
    </xf>
    <xf numFmtId="38" fontId="1" fillId="3" borderId="18" xfId="1" applyFont="1" applyFill="1" applyBorder="1" applyAlignment="1">
      <alignment horizontal="center" vertical="center"/>
    </xf>
    <xf numFmtId="0" fontId="5" fillId="4" borderId="25" xfId="2" applyFont="1" applyFill="1" applyBorder="1" applyAlignment="1">
      <alignment horizontal="center" vertical="center" wrapText="1"/>
    </xf>
    <xf numFmtId="0" fontId="5" fillId="4" borderId="26" xfId="2" applyFont="1" applyFill="1" applyBorder="1" applyAlignment="1">
      <alignment horizontal="center" vertical="center" wrapText="1"/>
    </xf>
    <xf numFmtId="0" fontId="5" fillId="4" borderId="27" xfId="2" applyFont="1" applyFill="1" applyBorder="1" applyAlignment="1">
      <alignment horizontal="center" vertical="center" wrapText="1"/>
    </xf>
    <xf numFmtId="0" fontId="1" fillId="2" borderId="1" xfId="2" applyFont="1" applyFill="1" applyBorder="1" applyAlignment="1">
      <alignment horizontal="center" vertical="center"/>
    </xf>
    <xf numFmtId="0" fontId="8" fillId="2" borderId="1" xfId="2" applyFont="1" applyFill="1" applyBorder="1" applyAlignment="1">
      <alignment horizontal="center" vertical="center" wrapText="1"/>
    </xf>
    <xf numFmtId="0" fontId="8" fillId="2" borderId="1" xfId="2" applyFont="1" applyFill="1" applyBorder="1" applyAlignment="1">
      <alignment horizontal="center" vertical="center"/>
    </xf>
    <xf numFmtId="0" fontId="5" fillId="2" borderId="29" xfId="2" applyFont="1" applyFill="1" applyBorder="1" applyAlignment="1">
      <alignment horizontal="center" vertical="center" wrapText="1"/>
    </xf>
    <xf numFmtId="0" fontId="5" fillId="2" borderId="30" xfId="2" applyFont="1" applyFill="1" applyBorder="1" applyAlignment="1">
      <alignment horizontal="center" vertical="center" wrapText="1"/>
    </xf>
    <xf numFmtId="0" fontId="5" fillId="2" borderId="31" xfId="2" applyFont="1" applyFill="1" applyBorder="1" applyAlignment="1">
      <alignment horizontal="center" vertical="center" wrapText="1"/>
    </xf>
    <xf numFmtId="38" fontId="1" fillId="0" borderId="1" xfId="1" applyFont="1" applyBorder="1" applyAlignment="1">
      <alignment horizontal="center" vertical="center"/>
    </xf>
    <xf numFmtId="38" fontId="1" fillId="2" borderId="1" xfId="1" applyFont="1" applyFill="1" applyBorder="1" applyAlignment="1">
      <alignment horizontal="center" vertical="center"/>
    </xf>
    <xf numFmtId="38" fontId="1" fillId="2" borderId="32" xfId="1" applyFont="1" applyFill="1" applyBorder="1" applyAlignment="1">
      <alignment horizontal="center" vertical="center"/>
    </xf>
    <xf numFmtId="38" fontId="1" fillId="2" borderId="29" xfId="1" applyFont="1" applyFill="1" applyBorder="1" applyAlignment="1">
      <alignment horizontal="center" vertical="center"/>
    </xf>
    <xf numFmtId="38" fontId="1" fillId="2" borderId="30" xfId="1" applyFont="1" applyFill="1" applyBorder="1" applyAlignment="1">
      <alignment horizontal="center" vertical="center"/>
    </xf>
    <xf numFmtId="38" fontId="1" fillId="2" borderId="33" xfId="1" applyFont="1" applyFill="1" applyBorder="1" applyAlignment="1">
      <alignment horizontal="center" vertical="center"/>
    </xf>
    <xf numFmtId="0" fontId="5" fillId="4" borderId="43" xfId="2" applyFont="1" applyFill="1" applyBorder="1" applyAlignment="1">
      <alignment horizontal="center" vertical="center" wrapText="1"/>
    </xf>
    <xf numFmtId="0" fontId="5" fillId="4" borderId="44" xfId="2" applyFont="1" applyFill="1" applyBorder="1" applyAlignment="1">
      <alignment horizontal="center" vertical="center"/>
    </xf>
    <xf numFmtId="0" fontId="5" fillId="4" borderId="45" xfId="2" applyFont="1" applyFill="1" applyBorder="1" applyAlignment="1">
      <alignment horizontal="center" vertical="center"/>
    </xf>
    <xf numFmtId="0" fontId="5" fillId="4" borderId="44" xfId="2" applyFont="1" applyFill="1" applyBorder="1" applyAlignment="1">
      <alignment horizontal="center" vertical="center" wrapText="1"/>
    </xf>
    <xf numFmtId="0" fontId="5" fillId="4" borderId="45" xfId="2" applyFont="1" applyFill="1" applyBorder="1" applyAlignment="1">
      <alignment horizontal="center" vertical="center" wrapText="1"/>
    </xf>
    <xf numFmtId="0" fontId="5" fillId="5" borderId="43" xfId="2" applyFont="1" applyFill="1" applyBorder="1" applyAlignment="1">
      <alignment horizontal="center" vertical="center" wrapText="1"/>
    </xf>
    <xf numFmtId="0" fontId="5" fillId="5" borderId="44" xfId="2" applyFont="1" applyFill="1" applyBorder="1" applyAlignment="1">
      <alignment horizontal="center" vertical="center" wrapText="1"/>
    </xf>
    <xf numFmtId="0" fontId="5" fillId="5" borderId="45" xfId="2" applyFont="1" applyFill="1" applyBorder="1" applyAlignment="1">
      <alignment horizontal="center" vertical="center" wrapText="1"/>
    </xf>
    <xf numFmtId="38" fontId="1" fillId="4" borderId="22" xfId="1" applyFont="1" applyFill="1" applyBorder="1" applyAlignment="1">
      <alignment horizontal="center" vertical="center"/>
    </xf>
    <xf numFmtId="38" fontId="1" fillId="4" borderId="23" xfId="1" applyFont="1" applyFill="1" applyBorder="1" applyAlignment="1">
      <alignment horizontal="center" vertical="center"/>
    </xf>
    <xf numFmtId="38" fontId="1" fillId="4" borderId="24" xfId="1" applyFont="1" applyFill="1" applyBorder="1" applyAlignment="1">
      <alignment horizontal="center" vertical="center"/>
    </xf>
    <xf numFmtId="38" fontId="1" fillId="4" borderId="6" xfId="1" applyFont="1" applyFill="1" applyBorder="1" applyAlignment="1">
      <alignment horizontal="center" vertical="center"/>
    </xf>
    <xf numFmtId="38" fontId="1" fillId="4" borderId="0" xfId="1" applyFont="1" applyFill="1" applyBorder="1" applyAlignment="1">
      <alignment horizontal="center" vertical="center"/>
    </xf>
    <xf numFmtId="38" fontId="1" fillId="4" borderId="28" xfId="1" applyFont="1" applyFill="1" applyBorder="1" applyAlignment="1">
      <alignment horizontal="center" vertical="center"/>
    </xf>
    <xf numFmtId="38" fontId="1" fillId="4" borderId="17" xfId="1" applyFont="1" applyFill="1" applyBorder="1" applyAlignment="1">
      <alignment horizontal="center" vertical="center"/>
    </xf>
    <xf numFmtId="38" fontId="1" fillId="4" borderId="16" xfId="1" applyFont="1" applyFill="1" applyBorder="1" applyAlignment="1">
      <alignment horizontal="center" vertical="center"/>
    </xf>
    <xf numFmtId="38" fontId="1" fillId="4" borderId="18" xfId="1" applyFont="1" applyFill="1" applyBorder="1" applyAlignment="1">
      <alignment horizontal="center" vertical="center"/>
    </xf>
    <xf numFmtId="38" fontId="1" fillId="4" borderId="46" xfId="1" applyFont="1" applyFill="1" applyBorder="1" applyAlignment="1">
      <alignment horizontal="center" vertical="center"/>
    </xf>
    <xf numFmtId="38" fontId="1" fillId="4" borderId="47" xfId="1" applyFont="1" applyFill="1" applyBorder="1" applyAlignment="1">
      <alignment horizontal="center" vertical="center"/>
    </xf>
    <xf numFmtId="38" fontId="1" fillId="4" borderId="48" xfId="1" applyFont="1" applyFill="1" applyBorder="1" applyAlignment="1">
      <alignment horizontal="center" vertical="center"/>
    </xf>
    <xf numFmtId="38" fontId="1" fillId="4" borderId="37" xfId="1" applyFont="1" applyFill="1" applyBorder="1" applyAlignment="1">
      <alignment horizontal="center" vertical="center"/>
    </xf>
    <xf numFmtId="38" fontId="1" fillId="4" borderId="38" xfId="1" applyFont="1" applyFill="1" applyBorder="1" applyAlignment="1">
      <alignment horizontal="center" vertical="center"/>
    </xf>
    <xf numFmtId="38" fontId="1" fillId="4" borderId="39" xfId="1" applyFont="1" applyFill="1" applyBorder="1" applyAlignment="1">
      <alignment horizontal="center" vertical="center"/>
    </xf>
    <xf numFmtId="38" fontId="1" fillId="5" borderId="49" xfId="1" applyFont="1" applyFill="1" applyBorder="1" applyAlignment="1">
      <alignment horizontal="center" vertical="center"/>
    </xf>
    <xf numFmtId="38" fontId="1" fillId="5" borderId="23" xfId="1" applyFont="1" applyFill="1" applyBorder="1" applyAlignment="1">
      <alignment horizontal="center" vertical="center"/>
    </xf>
    <xf numFmtId="38" fontId="1" fillId="5" borderId="50" xfId="1" applyFont="1" applyFill="1" applyBorder="1" applyAlignment="1">
      <alignment horizontal="center" vertical="center"/>
    </xf>
    <xf numFmtId="38" fontId="1" fillId="5" borderId="51" xfId="1" applyFont="1" applyFill="1" applyBorder="1" applyAlignment="1">
      <alignment horizontal="center" vertical="center"/>
    </xf>
    <xf numFmtId="38" fontId="1" fillId="5" borderId="0" xfId="1" applyFont="1" applyFill="1" applyBorder="1" applyAlignment="1">
      <alignment horizontal="center" vertical="center"/>
    </xf>
    <xf numFmtId="38" fontId="1" fillId="5" borderId="52" xfId="1" applyFont="1" applyFill="1" applyBorder="1" applyAlignment="1">
      <alignment horizontal="center" vertical="center"/>
    </xf>
    <xf numFmtId="38" fontId="1" fillId="5" borderId="46" xfId="1" applyFont="1" applyFill="1" applyBorder="1" applyAlignment="1">
      <alignment horizontal="center" vertical="center"/>
    </xf>
    <xf numFmtId="38" fontId="1" fillId="5" borderId="47" xfId="1" applyFont="1" applyFill="1" applyBorder="1" applyAlignment="1">
      <alignment horizontal="center" vertical="center"/>
    </xf>
    <xf numFmtId="38" fontId="1" fillId="5" borderId="48" xfId="1" applyFont="1" applyFill="1" applyBorder="1" applyAlignment="1">
      <alignment horizontal="center" vertical="center"/>
    </xf>
    <xf numFmtId="38" fontId="3" fillId="4" borderId="22" xfId="1" applyFont="1" applyFill="1" applyBorder="1" applyAlignment="1">
      <alignment horizontal="center" vertical="center"/>
    </xf>
    <xf numFmtId="38" fontId="3" fillId="4" borderId="23" xfId="1" applyFont="1" applyFill="1" applyBorder="1" applyAlignment="1">
      <alignment horizontal="center" vertical="center"/>
    </xf>
    <xf numFmtId="38" fontId="3" fillId="4" borderId="24" xfId="1" applyFont="1" applyFill="1" applyBorder="1" applyAlignment="1">
      <alignment horizontal="center" vertical="center"/>
    </xf>
    <xf numFmtId="38" fontId="3" fillId="4" borderId="6" xfId="1" applyFont="1" applyFill="1" applyBorder="1" applyAlignment="1">
      <alignment horizontal="center" vertical="center"/>
    </xf>
    <xf numFmtId="38" fontId="3" fillId="4" borderId="0" xfId="1" applyFont="1" applyFill="1" applyBorder="1" applyAlignment="1">
      <alignment horizontal="center" vertical="center"/>
    </xf>
    <xf numFmtId="38" fontId="3" fillId="4" borderId="28" xfId="1" applyFont="1" applyFill="1" applyBorder="1" applyAlignment="1">
      <alignment horizontal="center" vertical="center"/>
    </xf>
    <xf numFmtId="38" fontId="3" fillId="4" borderId="17" xfId="1" applyFont="1" applyFill="1" applyBorder="1" applyAlignment="1">
      <alignment horizontal="center" vertical="center"/>
    </xf>
    <xf numFmtId="38" fontId="3" fillId="4" borderId="16" xfId="1" applyFont="1" applyFill="1" applyBorder="1" applyAlignment="1">
      <alignment horizontal="center" vertical="center"/>
    </xf>
    <xf numFmtId="38" fontId="3" fillId="4" borderId="18" xfId="1" applyFont="1" applyFill="1" applyBorder="1" applyAlignment="1">
      <alignment horizontal="center" vertical="center"/>
    </xf>
    <xf numFmtId="38" fontId="1" fillId="2" borderId="20" xfId="1" applyFont="1" applyFill="1" applyBorder="1" applyAlignment="1">
      <alignment horizontal="center" vertical="center"/>
    </xf>
    <xf numFmtId="38" fontId="1" fillId="3" borderId="34" xfId="1" applyFont="1" applyFill="1" applyBorder="1" applyAlignment="1">
      <alignment horizontal="center" vertical="center"/>
    </xf>
    <xf numFmtId="38" fontId="1" fillId="2" borderId="34" xfId="1" applyFont="1" applyFill="1" applyBorder="1" applyAlignment="1">
      <alignment horizontal="center" vertical="center"/>
    </xf>
    <xf numFmtId="38" fontId="1" fillId="2" borderId="35" xfId="1" applyFont="1" applyFill="1" applyBorder="1" applyAlignment="1">
      <alignment horizontal="center" vertical="center"/>
    </xf>
    <xf numFmtId="38" fontId="1" fillId="2" borderId="36" xfId="1" applyFont="1" applyFill="1" applyBorder="1" applyAlignment="1">
      <alignment horizontal="center" vertical="center"/>
    </xf>
    <xf numFmtId="0" fontId="2" fillId="2" borderId="1" xfId="2" applyFont="1" applyFill="1" applyBorder="1" applyAlignment="1">
      <alignment horizontal="center" vertical="center" wrapText="1"/>
    </xf>
    <xf numFmtId="0" fontId="2" fillId="2" borderId="1" xfId="2" applyFont="1" applyFill="1" applyBorder="1" applyAlignment="1">
      <alignment horizontal="center" vertical="center"/>
    </xf>
    <xf numFmtId="0" fontId="8" fillId="2" borderId="32" xfId="2" applyFont="1" applyFill="1" applyBorder="1" applyAlignment="1">
      <alignment horizontal="center" vertical="center" wrapText="1"/>
    </xf>
    <xf numFmtId="0" fontId="8" fillId="2" borderId="20" xfId="2" applyFont="1" applyFill="1" applyBorder="1" applyAlignment="1">
      <alignment horizontal="center" vertical="center"/>
    </xf>
    <xf numFmtId="0" fontId="8" fillId="2" borderId="34" xfId="2" applyFont="1" applyFill="1" applyBorder="1" applyAlignment="1">
      <alignment horizontal="center" vertical="center"/>
    </xf>
    <xf numFmtId="0" fontId="5" fillId="2" borderId="25" xfId="2" applyFont="1" applyFill="1" applyBorder="1" applyAlignment="1">
      <alignment horizontal="center" vertical="center" wrapText="1"/>
    </xf>
    <xf numFmtId="0" fontId="5" fillId="2" borderId="26" xfId="2" applyFont="1" applyFill="1" applyBorder="1" applyAlignment="1">
      <alignment horizontal="center" vertical="center" wrapText="1"/>
    </xf>
    <xf numFmtId="0" fontId="5" fillId="2" borderId="27" xfId="2" applyFont="1" applyFill="1" applyBorder="1" applyAlignment="1">
      <alignment horizontal="center" vertical="center" wrapText="1"/>
    </xf>
    <xf numFmtId="0" fontId="5" fillId="2" borderId="32" xfId="2" applyFont="1" applyFill="1" applyBorder="1" applyAlignment="1">
      <alignment horizontal="center" vertical="center" wrapText="1"/>
    </xf>
    <xf numFmtId="0" fontId="5" fillId="2" borderId="20" xfId="2" applyFont="1" applyFill="1" applyBorder="1" applyAlignment="1">
      <alignment horizontal="center" vertical="center" wrapText="1"/>
    </xf>
    <xf numFmtId="0" fontId="5" fillId="4" borderId="40" xfId="2" applyFont="1" applyFill="1" applyBorder="1" applyAlignment="1">
      <alignment horizontal="center" vertical="center" wrapText="1"/>
    </xf>
    <xf numFmtId="0" fontId="5" fillId="4" borderId="41" xfId="2" applyFont="1" applyFill="1" applyBorder="1" applyAlignment="1">
      <alignment horizontal="center" vertical="center" wrapText="1"/>
    </xf>
    <xf numFmtId="0" fontId="5" fillId="4" borderId="42" xfId="2" applyFont="1" applyFill="1" applyBorder="1" applyAlignment="1">
      <alignment horizontal="center" vertical="center" wrapText="1"/>
    </xf>
    <xf numFmtId="38" fontId="1" fillId="5" borderId="37" xfId="1" applyFont="1" applyFill="1" applyBorder="1" applyAlignment="1">
      <alignment horizontal="center" vertical="center"/>
    </xf>
    <xf numFmtId="38" fontId="1" fillId="5" borderId="38" xfId="1" applyFont="1" applyFill="1" applyBorder="1" applyAlignment="1">
      <alignment horizontal="center" vertical="center"/>
    </xf>
    <xf numFmtId="38" fontId="1" fillId="5" borderId="39" xfId="1" applyFont="1" applyFill="1" applyBorder="1" applyAlignment="1">
      <alignment horizontal="center" vertical="center"/>
    </xf>
    <xf numFmtId="38" fontId="3" fillId="2" borderId="22" xfId="1" applyFont="1" applyFill="1" applyBorder="1" applyAlignment="1">
      <alignment horizontal="center" vertical="center"/>
    </xf>
    <xf numFmtId="38" fontId="3" fillId="2" borderId="23" xfId="1" applyFont="1" applyFill="1" applyBorder="1" applyAlignment="1">
      <alignment horizontal="center" vertical="center"/>
    </xf>
    <xf numFmtId="38" fontId="3" fillId="2" borderId="24" xfId="1" applyFont="1" applyFill="1" applyBorder="1" applyAlignment="1">
      <alignment horizontal="center" vertical="center"/>
    </xf>
    <xf numFmtId="38" fontId="3" fillId="2" borderId="6" xfId="1" applyFont="1" applyFill="1" applyBorder="1" applyAlignment="1">
      <alignment horizontal="center" vertical="center"/>
    </xf>
    <xf numFmtId="38" fontId="3" fillId="2" borderId="0" xfId="1" applyFont="1" applyFill="1" applyBorder="1" applyAlignment="1">
      <alignment horizontal="center" vertical="center"/>
    </xf>
    <xf numFmtId="38" fontId="3" fillId="2" borderId="28" xfId="1" applyFont="1" applyFill="1" applyBorder="1" applyAlignment="1">
      <alignment horizontal="center" vertical="center"/>
    </xf>
    <xf numFmtId="38" fontId="3" fillId="2" borderId="17" xfId="1" applyFont="1" applyFill="1" applyBorder="1" applyAlignment="1">
      <alignment horizontal="center" vertical="center"/>
    </xf>
    <xf numFmtId="38" fontId="3" fillId="2" borderId="16" xfId="1" applyFont="1" applyFill="1" applyBorder="1" applyAlignment="1">
      <alignment horizontal="center" vertical="center"/>
    </xf>
    <xf numFmtId="38" fontId="3" fillId="2" borderId="18" xfId="1" applyFont="1" applyFill="1" applyBorder="1" applyAlignment="1">
      <alignment horizontal="center" vertical="center"/>
    </xf>
    <xf numFmtId="0" fontId="1" fillId="2" borderId="32" xfId="2" applyFont="1" applyFill="1" applyBorder="1" applyAlignment="1">
      <alignment horizontal="center" vertical="center"/>
    </xf>
    <xf numFmtId="0" fontId="1" fillId="2" borderId="20" xfId="2" applyFont="1" applyFill="1" applyBorder="1" applyAlignment="1">
      <alignment horizontal="center" vertical="center"/>
    </xf>
    <xf numFmtId="0" fontId="1" fillId="2" borderId="34" xfId="2" applyFont="1" applyFill="1" applyBorder="1" applyAlignment="1">
      <alignment horizontal="center" vertical="center"/>
    </xf>
    <xf numFmtId="38" fontId="1" fillId="8" borderId="20" xfId="1" applyFont="1" applyFill="1" applyBorder="1" applyAlignment="1">
      <alignment horizontal="center" vertical="center"/>
    </xf>
    <xf numFmtId="38" fontId="1" fillId="8" borderId="132" xfId="1" applyFont="1" applyFill="1" applyBorder="1" applyAlignment="1">
      <alignment horizontal="center" vertical="center"/>
    </xf>
    <xf numFmtId="38" fontId="3" fillId="9" borderId="179" xfId="1" applyFont="1" applyFill="1" applyBorder="1" applyAlignment="1">
      <alignment horizontal="center" vertical="center"/>
    </xf>
    <xf numFmtId="38" fontId="3" fillId="9" borderId="59" xfId="1" applyFont="1" applyFill="1" applyBorder="1" applyAlignment="1">
      <alignment horizontal="center" vertical="center"/>
    </xf>
    <xf numFmtId="38" fontId="3" fillId="9" borderId="150" xfId="1" applyFont="1" applyFill="1" applyBorder="1" applyAlignment="1">
      <alignment horizontal="center" vertical="center"/>
    </xf>
    <xf numFmtId="38" fontId="3" fillId="9" borderId="149" xfId="1" applyFont="1" applyFill="1" applyBorder="1" applyAlignment="1">
      <alignment horizontal="center" vertical="center"/>
    </xf>
    <xf numFmtId="38" fontId="3" fillId="9" borderId="151" xfId="1" applyFont="1" applyFill="1" applyBorder="1" applyAlignment="1">
      <alignment horizontal="center" vertical="center"/>
    </xf>
    <xf numFmtId="38" fontId="3" fillId="9" borderId="62" xfId="1" applyFont="1" applyFill="1" applyBorder="1" applyAlignment="1">
      <alignment horizontal="center" vertical="center"/>
    </xf>
    <xf numFmtId="0" fontId="0" fillId="0" borderId="182" xfId="2" applyFont="1" applyFill="1" applyBorder="1" applyAlignment="1">
      <alignment horizontal="center" vertical="center" wrapText="1"/>
    </xf>
    <xf numFmtId="0" fontId="0" fillId="0" borderId="183" xfId="2" applyFont="1" applyFill="1" applyBorder="1" applyAlignment="1">
      <alignment horizontal="center" vertical="center" wrapText="1"/>
    </xf>
    <xf numFmtId="0" fontId="23" fillId="0" borderId="16" xfId="2" applyFont="1" applyFill="1" applyBorder="1" applyAlignment="1">
      <alignment horizontal="center" vertical="center" wrapText="1"/>
    </xf>
    <xf numFmtId="38" fontId="1" fillId="8" borderId="59" xfId="1" applyFont="1" applyFill="1" applyBorder="1" applyAlignment="1">
      <alignment horizontal="center" vertical="center"/>
    </xf>
    <xf numFmtId="38" fontId="1" fillId="8" borderId="129" xfId="1" applyFont="1" applyFill="1" applyBorder="1" applyAlignment="1">
      <alignment horizontal="center" vertical="center"/>
    </xf>
    <xf numFmtId="38" fontId="1" fillId="8" borderId="62" xfId="1" applyFont="1" applyFill="1" applyBorder="1" applyAlignment="1">
      <alignment horizontal="center" vertical="center"/>
    </xf>
    <xf numFmtId="38" fontId="1" fillId="8" borderId="131" xfId="1" applyFont="1" applyFill="1" applyBorder="1" applyAlignment="1">
      <alignment horizontal="center" vertical="center"/>
    </xf>
    <xf numFmtId="0" fontId="1" fillId="6" borderId="102" xfId="2" applyFont="1" applyFill="1" applyBorder="1" applyAlignment="1">
      <alignment horizontal="center" vertical="center" wrapText="1"/>
    </xf>
    <xf numFmtId="0" fontId="0" fillId="0" borderId="77" xfId="0" applyBorder="1" applyAlignment="1">
      <alignment horizontal="center" vertical="center" wrapText="1"/>
    </xf>
    <xf numFmtId="0" fontId="0" fillId="0" borderId="103" xfId="0" applyBorder="1" applyAlignment="1">
      <alignment horizontal="center" vertical="center" wrapText="1"/>
    </xf>
    <xf numFmtId="0" fontId="0" fillId="0" borderId="104" xfId="0" applyBorder="1" applyAlignment="1">
      <alignment horizontal="center" vertical="center" wrapText="1"/>
    </xf>
    <xf numFmtId="0" fontId="1" fillId="6" borderId="65" xfId="2" applyFont="1" applyFill="1" applyBorder="1" applyAlignment="1">
      <alignment horizontal="center" vertical="center" wrapText="1"/>
    </xf>
    <xf numFmtId="0" fontId="1" fillId="6" borderId="77" xfId="2" applyFont="1" applyFill="1" applyBorder="1" applyAlignment="1">
      <alignment horizontal="center" vertical="center" wrapText="1"/>
    </xf>
    <xf numFmtId="0" fontId="0" fillId="0" borderId="70" xfId="0" applyBorder="1" applyAlignment="1">
      <alignment horizontal="center" vertical="center" wrapText="1"/>
    </xf>
    <xf numFmtId="38" fontId="1" fillId="6" borderId="11" xfId="1" applyFont="1" applyFill="1" applyBorder="1" applyAlignment="1">
      <alignment horizontal="center" vertical="center"/>
    </xf>
    <xf numFmtId="38" fontId="3" fillId="9" borderId="145" xfId="1" applyFont="1" applyFill="1" applyBorder="1" applyAlignment="1">
      <alignment horizontal="center" vertical="center"/>
    </xf>
    <xf numFmtId="38" fontId="3" fillId="9" borderId="36" xfId="1" applyFont="1" applyFill="1" applyBorder="1" applyAlignment="1">
      <alignment horizontal="center" vertical="center"/>
    </xf>
    <xf numFmtId="38" fontId="3" fillId="9" borderId="147" xfId="1" applyFont="1" applyFill="1" applyBorder="1" applyAlignment="1">
      <alignment horizontal="center" vertical="center"/>
    </xf>
    <xf numFmtId="38" fontId="3" fillId="9" borderId="20" xfId="1" applyFont="1" applyFill="1" applyBorder="1" applyAlignment="1">
      <alignment horizontal="center" vertical="center"/>
    </xf>
    <xf numFmtId="0" fontId="3" fillId="9" borderId="140" xfId="2" applyFont="1" applyFill="1" applyBorder="1" applyAlignment="1">
      <alignment horizontal="center" vertical="center" wrapText="1"/>
    </xf>
    <xf numFmtId="0" fontId="3" fillId="9" borderId="141" xfId="2" applyFont="1" applyFill="1" applyBorder="1" applyAlignment="1">
      <alignment horizontal="center" vertical="center" wrapText="1"/>
    </xf>
    <xf numFmtId="0" fontId="3" fillId="9" borderId="143" xfId="2" applyFont="1" applyFill="1" applyBorder="1" applyAlignment="1">
      <alignment horizontal="center" vertical="center" wrapText="1"/>
    </xf>
    <xf numFmtId="0" fontId="3" fillId="9" borderId="70" xfId="2" applyFont="1" applyFill="1" applyBorder="1" applyAlignment="1">
      <alignment horizontal="center" vertical="center" wrapText="1"/>
    </xf>
    <xf numFmtId="38" fontId="1" fillId="6" borderId="12" xfId="1" applyFont="1" applyFill="1" applyBorder="1" applyAlignment="1">
      <alignment horizontal="center" vertical="center"/>
    </xf>
    <xf numFmtId="38" fontId="1" fillId="6" borderId="102" xfId="1" applyFont="1" applyFill="1" applyBorder="1" applyAlignment="1">
      <alignment horizontal="center" vertical="center"/>
    </xf>
    <xf numFmtId="38" fontId="1" fillId="6" borderId="65" xfId="1" applyFont="1" applyFill="1" applyBorder="1" applyAlignment="1">
      <alignment horizontal="center" vertical="center"/>
    </xf>
    <xf numFmtId="38" fontId="1" fillId="6" borderId="77" xfId="1" applyFont="1" applyFill="1" applyBorder="1" applyAlignment="1">
      <alignment horizontal="center" vertical="center"/>
    </xf>
    <xf numFmtId="38" fontId="1" fillId="6" borderId="107" xfId="1" applyFont="1" applyFill="1" applyBorder="1" applyAlignment="1">
      <alignment horizontal="center" vertical="center"/>
    </xf>
    <xf numFmtId="38" fontId="1" fillId="6" borderId="0" xfId="1" applyFont="1" applyFill="1" applyBorder="1" applyAlignment="1">
      <alignment horizontal="center" vertical="center"/>
    </xf>
    <xf numFmtId="38" fontId="1" fillId="6" borderId="130" xfId="1" applyFont="1" applyFill="1" applyBorder="1" applyAlignment="1">
      <alignment horizontal="center" vertical="center"/>
    </xf>
    <xf numFmtId="38" fontId="1" fillId="6" borderId="103" xfId="1" applyFont="1" applyFill="1" applyBorder="1" applyAlignment="1">
      <alignment horizontal="center" vertical="center"/>
    </xf>
    <xf numFmtId="38" fontId="1" fillId="6" borderId="70" xfId="1" applyFont="1" applyFill="1" applyBorder="1" applyAlignment="1">
      <alignment horizontal="center" vertical="center"/>
    </xf>
    <xf numFmtId="38" fontId="1" fillId="6" borderId="104" xfId="1" applyFont="1" applyFill="1" applyBorder="1" applyAlignment="1">
      <alignment horizontal="center" vertical="center"/>
    </xf>
    <xf numFmtId="38" fontId="1" fillId="6" borderId="99" xfId="1" applyFont="1" applyFill="1" applyBorder="1" applyAlignment="1">
      <alignment horizontal="center" vertical="center"/>
    </xf>
    <xf numFmtId="38" fontId="1" fillId="6" borderId="59" xfId="1" applyFont="1" applyFill="1" applyBorder="1" applyAlignment="1">
      <alignment horizontal="center" vertical="center"/>
    </xf>
    <xf numFmtId="38" fontId="1" fillId="6" borderId="129" xfId="1" applyFont="1" applyFill="1" applyBorder="1" applyAlignment="1">
      <alignment horizontal="center" vertical="center"/>
    </xf>
    <xf numFmtId="38" fontId="1" fillId="6" borderId="72" xfId="1" applyFont="1" applyFill="1" applyBorder="1" applyAlignment="1">
      <alignment horizontal="center" vertical="center"/>
    </xf>
    <xf numFmtId="38" fontId="1" fillId="6" borderId="28" xfId="1" applyFont="1" applyFill="1" applyBorder="1" applyAlignment="1">
      <alignment horizontal="center" vertical="center"/>
    </xf>
    <xf numFmtId="38" fontId="1" fillId="6" borderId="73" xfId="1" applyFont="1" applyFill="1" applyBorder="1" applyAlignment="1">
      <alignment horizontal="center" vertical="center"/>
    </xf>
    <xf numFmtId="0" fontId="1" fillId="7" borderId="43" xfId="2" applyFont="1" applyFill="1" applyBorder="1" applyAlignment="1">
      <alignment horizontal="center" vertical="center" wrapText="1"/>
    </xf>
    <xf numFmtId="0" fontId="1" fillId="7" borderId="44" xfId="2" applyFont="1" applyFill="1" applyBorder="1" applyAlignment="1">
      <alignment horizontal="center" vertical="center" wrapText="1"/>
    </xf>
    <xf numFmtId="0" fontId="1" fillId="7" borderId="45" xfId="2" applyFont="1" applyFill="1" applyBorder="1" applyAlignment="1">
      <alignment horizontal="center" vertical="center" wrapText="1"/>
    </xf>
    <xf numFmtId="38" fontId="1" fillId="0" borderId="12" xfId="1" applyFont="1" applyBorder="1" applyAlignment="1">
      <alignment horizontal="center" vertical="center"/>
    </xf>
    <xf numFmtId="38" fontId="1" fillId="0" borderId="11" xfId="1" applyFont="1" applyBorder="1" applyAlignment="1">
      <alignment horizontal="center" vertical="center"/>
    </xf>
    <xf numFmtId="0" fontId="1" fillId="6" borderId="72" xfId="2" applyFont="1" applyFill="1" applyBorder="1" applyAlignment="1">
      <alignment horizontal="center" vertical="center" wrapText="1"/>
    </xf>
    <xf numFmtId="0" fontId="0" fillId="0" borderId="73" xfId="0" applyBorder="1" applyAlignment="1">
      <alignment horizontal="center" vertical="center" wrapText="1"/>
    </xf>
    <xf numFmtId="0" fontId="1" fillId="7" borderId="22" xfId="2" applyFont="1" applyFill="1" applyBorder="1" applyAlignment="1">
      <alignment horizontal="center" vertical="center" wrapText="1"/>
    </xf>
    <xf numFmtId="0" fontId="1" fillId="7" borderId="23" xfId="2" applyFont="1" applyFill="1" applyBorder="1" applyAlignment="1">
      <alignment horizontal="center" vertical="center" wrapText="1"/>
    </xf>
    <xf numFmtId="0" fontId="1" fillId="7" borderId="24" xfId="2" applyFont="1" applyFill="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6" borderId="102" xfId="2" applyFont="1" applyFill="1" applyBorder="1" applyAlignment="1">
      <alignment horizontal="center" vertical="center" wrapText="1"/>
    </xf>
    <xf numFmtId="38" fontId="1" fillId="0" borderId="0" xfId="2" applyNumberFormat="1" applyFont="1" applyBorder="1" applyAlignment="1">
      <alignment vertical="center" wrapText="1"/>
    </xf>
    <xf numFmtId="0" fontId="1" fillId="0" borderId="0" xfId="2" applyFont="1" applyBorder="1" applyAlignment="1">
      <alignment vertical="center" wrapText="1"/>
    </xf>
    <xf numFmtId="38" fontId="0" fillId="0" borderId="11" xfId="1" applyFont="1" applyBorder="1" applyAlignment="1">
      <alignment horizontal="center" vertical="center"/>
    </xf>
    <xf numFmtId="38" fontId="1" fillId="0" borderId="102" xfId="1" applyFont="1" applyFill="1" applyBorder="1" applyAlignment="1">
      <alignment horizontal="center" vertical="center"/>
    </xf>
    <xf numFmtId="38" fontId="1" fillId="0" borderId="65" xfId="1" applyFont="1" applyFill="1" applyBorder="1" applyAlignment="1">
      <alignment horizontal="center" vertical="center"/>
    </xf>
    <xf numFmtId="38" fontId="1" fillId="0" borderId="77" xfId="1" applyFont="1" applyFill="1" applyBorder="1" applyAlignment="1">
      <alignment horizontal="center" vertical="center"/>
    </xf>
    <xf numFmtId="38" fontId="1" fillId="0" borderId="107" xfId="1" applyFont="1" applyFill="1" applyBorder="1" applyAlignment="1">
      <alignment horizontal="center" vertical="center"/>
    </xf>
    <xf numFmtId="38" fontId="1" fillId="0" borderId="0" xfId="1" applyFont="1" applyFill="1" applyBorder="1" applyAlignment="1">
      <alignment horizontal="center" vertical="center"/>
    </xf>
    <xf numFmtId="38" fontId="1" fillId="0" borderId="130" xfId="1" applyFont="1" applyFill="1" applyBorder="1" applyAlignment="1">
      <alignment horizontal="center" vertical="center"/>
    </xf>
    <xf numFmtId="38" fontId="1" fillId="0" borderId="103" xfId="1" applyFont="1" applyFill="1" applyBorder="1" applyAlignment="1">
      <alignment horizontal="center" vertical="center"/>
    </xf>
    <xf numFmtId="38" fontId="1" fillId="0" borderId="70" xfId="1" applyFont="1" applyFill="1" applyBorder="1" applyAlignment="1">
      <alignment horizontal="center" vertical="center"/>
    </xf>
    <xf numFmtId="38" fontId="1" fillId="0" borderId="104" xfId="1" applyFont="1" applyFill="1" applyBorder="1" applyAlignment="1">
      <alignment horizontal="center" vertical="center"/>
    </xf>
    <xf numFmtId="0" fontId="1" fillId="6" borderId="103" xfId="2" applyFont="1" applyFill="1" applyBorder="1" applyAlignment="1">
      <alignment horizontal="center" vertical="center" wrapText="1"/>
    </xf>
    <xf numFmtId="38" fontId="3" fillId="9" borderId="109" xfId="1" applyFont="1" applyFill="1" applyBorder="1" applyAlignment="1">
      <alignment horizontal="center" vertical="center"/>
    </xf>
    <xf numFmtId="38" fontId="3" fillId="9" borderId="148" xfId="1" applyFont="1" applyFill="1" applyBorder="1" applyAlignment="1">
      <alignment horizontal="center" vertical="center"/>
    </xf>
    <xf numFmtId="38" fontId="3" fillId="9" borderId="178" xfId="1" applyFont="1" applyFill="1" applyBorder="1" applyAlignment="1">
      <alignment horizontal="center" vertical="center"/>
    </xf>
    <xf numFmtId="38" fontId="3" fillId="9" borderId="146" xfId="1" applyFont="1" applyFill="1" applyBorder="1" applyAlignment="1">
      <alignment horizontal="center" vertical="center"/>
    </xf>
    <xf numFmtId="0" fontId="3" fillId="8" borderId="11" xfId="2" applyFont="1" applyFill="1" applyBorder="1" applyAlignment="1">
      <alignment horizontal="center" vertical="center" wrapText="1"/>
    </xf>
    <xf numFmtId="0" fontId="3" fillId="8" borderId="13" xfId="2" applyFont="1" applyFill="1" applyBorder="1" applyAlignment="1">
      <alignment horizontal="center" vertical="center" wrapText="1"/>
    </xf>
    <xf numFmtId="38" fontId="3" fillId="8" borderId="11" xfId="2" applyNumberFormat="1" applyFont="1" applyFill="1" applyBorder="1" applyAlignment="1">
      <alignment horizontal="center" vertical="center" wrapText="1"/>
    </xf>
    <xf numFmtId="0" fontId="3" fillId="8" borderId="12" xfId="2" applyFont="1" applyFill="1" applyBorder="1" applyAlignment="1">
      <alignment horizontal="center" vertical="center" wrapText="1"/>
    </xf>
    <xf numFmtId="0" fontId="0" fillId="0" borderId="155" xfId="2" applyFont="1" applyFill="1" applyBorder="1" applyAlignment="1">
      <alignment horizontal="center" vertical="center"/>
    </xf>
    <xf numFmtId="0" fontId="1" fillId="0" borderId="156" xfId="2" applyFont="1" applyFill="1" applyBorder="1" applyAlignment="1">
      <alignment horizontal="center" vertical="center"/>
    </xf>
    <xf numFmtId="0" fontId="1" fillId="0" borderId="157" xfId="2" applyFont="1" applyFill="1" applyBorder="1" applyAlignment="1">
      <alignment horizontal="center" vertical="center"/>
    </xf>
    <xf numFmtId="0" fontId="1" fillId="8" borderId="62" xfId="2" applyFont="1" applyFill="1" applyBorder="1" applyAlignment="1">
      <alignment horizontal="center" vertical="center" wrapText="1"/>
    </xf>
    <xf numFmtId="0" fontId="1" fillId="8" borderId="131" xfId="2" applyFont="1" applyFill="1" applyBorder="1" applyAlignment="1">
      <alignment horizontal="center" vertical="center" wrapText="1"/>
    </xf>
    <xf numFmtId="0" fontId="1" fillId="8" borderId="59" xfId="2" applyFont="1" applyFill="1" applyBorder="1" applyAlignment="1">
      <alignment horizontal="center" vertical="center" wrapText="1"/>
    </xf>
    <xf numFmtId="0" fontId="1" fillId="8" borderId="129" xfId="2" applyFont="1" applyFill="1" applyBorder="1" applyAlignment="1">
      <alignment horizontal="center" vertical="center" wrapText="1"/>
    </xf>
    <xf numFmtId="0" fontId="1" fillId="6" borderId="65" xfId="2" applyFont="1" applyFill="1" applyBorder="1" applyAlignment="1">
      <alignment horizontal="center" vertical="center" textRotation="255" wrapText="1"/>
    </xf>
    <xf numFmtId="0" fontId="0" fillId="0" borderId="70" xfId="0" applyBorder="1" applyAlignment="1">
      <alignment horizontal="center" vertical="center" textRotation="255" wrapText="1"/>
    </xf>
    <xf numFmtId="0" fontId="1" fillId="7" borderId="44" xfId="2" applyFont="1" applyFill="1" applyBorder="1" applyAlignment="1">
      <alignment horizontal="center" vertical="center"/>
    </xf>
    <xf numFmtId="0" fontId="1" fillId="7" borderId="45" xfId="2" applyFont="1" applyFill="1" applyBorder="1" applyAlignment="1">
      <alignment horizontal="center" vertical="center"/>
    </xf>
    <xf numFmtId="0" fontId="1" fillId="6" borderId="8" xfId="2" applyFont="1" applyFill="1" applyBorder="1" applyAlignment="1">
      <alignment horizontal="center" vertical="center" wrapText="1"/>
    </xf>
    <xf numFmtId="0" fontId="0" fillId="0" borderId="8" xfId="0" applyBorder="1" applyAlignment="1">
      <alignment horizontal="center" vertical="center" wrapText="1"/>
    </xf>
    <xf numFmtId="0" fontId="1" fillId="6" borderId="77" xfId="2" applyFont="1" applyFill="1" applyBorder="1" applyAlignment="1">
      <alignment horizontal="center" vertical="center" textRotation="255"/>
    </xf>
    <xf numFmtId="0" fontId="1" fillId="6" borderId="130" xfId="2" applyFont="1" applyFill="1" applyBorder="1" applyAlignment="1">
      <alignment horizontal="center" vertical="center" textRotation="255"/>
    </xf>
    <xf numFmtId="0" fontId="1" fillId="6" borderId="104" xfId="2" applyFont="1" applyFill="1" applyBorder="1" applyAlignment="1">
      <alignment horizontal="center" vertical="center" textRotation="255"/>
    </xf>
    <xf numFmtId="38" fontId="1" fillId="0" borderId="99" xfId="1" applyFont="1" applyBorder="1" applyAlignment="1">
      <alignment horizontal="center" vertical="center"/>
    </xf>
    <xf numFmtId="38" fontId="1" fillId="0" borderId="59" xfId="1" applyFont="1" applyBorder="1" applyAlignment="1">
      <alignment horizontal="center" vertical="center"/>
    </xf>
    <xf numFmtId="38" fontId="1" fillId="0" borderId="129" xfId="1" applyFont="1" applyBorder="1" applyAlignment="1">
      <alignment horizontal="center" vertical="center"/>
    </xf>
    <xf numFmtId="38" fontId="19" fillId="8" borderId="107" xfId="1" applyFont="1" applyFill="1" applyBorder="1" applyAlignment="1">
      <alignment horizontal="center" vertical="center" wrapText="1"/>
    </xf>
    <xf numFmtId="38" fontId="19" fillId="8" borderId="0" xfId="1" applyFont="1" applyFill="1" applyBorder="1" applyAlignment="1">
      <alignment horizontal="center" vertical="center" wrapText="1"/>
    </xf>
    <xf numFmtId="38" fontId="19" fillId="8" borderId="130" xfId="1" applyFont="1" applyFill="1" applyBorder="1" applyAlignment="1">
      <alignment horizontal="center" vertical="center" wrapText="1"/>
    </xf>
    <xf numFmtId="38" fontId="19" fillId="8" borderId="103" xfId="1" applyFont="1" applyFill="1" applyBorder="1" applyAlignment="1">
      <alignment horizontal="center" vertical="center" wrapText="1"/>
    </xf>
    <xf numFmtId="38" fontId="19" fillId="8" borderId="70" xfId="1" applyFont="1" applyFill="1" applyBorder="1" applyAlignment="1">
      <alignment horizontal="center" vertical="center" wrapText="1"/>
    </xf>
    <xf numFmtId="38" fontId="19" fillId="8" borderId="104" xfId="1" applyFont="1" applyFill="1" applyBorder="1" applyAlignment="1">
      <alignment horizontal="center" vertical="center" wrapText="1"/>
    </xf>
    <xf numFmtId="38" fontId="20" fillId="8" borderId="107" xfId="1" applyFont="1" applyFill="1" applyBorder="1" applyAlignment="1">
      <alignment horizontal="center" vertical="center" wrapText="1"/>
    </xf>
    <xf numFmtId="38" fontId="20" fillId="8" borderId="0" xfId="1" applyFont="1" applyFill="1" applyBorder="1" applyAlignment="1">
      <alignment horizontal="center" vertical="center" wrapText="1"/>
    </xf>
    <xf numFmtId="38" fontId="20" fillId="8" borderId="130" xfId="1" applyFont="1" applyFill="1" applyBorder="1" applyAlignment="1">
      <alignment horizontal="center" vertical="center" wrapText="1"/>
    </xf>
    <xf numFmtId="38" fontId="20" fillId="8" borderId="102" xfId="1" applyFont="1" applyFill="1" applyBorder="1" applyAlignment="1">
      <alignment horizontal="center" vertical="center" wrapText="1"/>
    </xf>
    <xf numFmtId="38" fontId="20" fillId="8" borderId="65" xfId="1" applyFont="1" applyFill="1" applyBorder="1" applyAlignment="1">
      <alignment horizontal="center" vertical="center" wrapText="1"/>
    </xf>
    <xf numFmtId="38" fontId="20" fillId="8" borderId="77" xfId="1" applyFont="1" applyFill="1" applyBorder="1" applyAlignment="1">
      <alignment horizontal="center" vertical="center" wrapText="1"/>
    </xf>
    <xf numFmtId="38" fontId="1" fillId="6" borderId="97" xfId="1" applyFont="1" applyFill="1" applyBorder="1" applyAlignment="1">
      <alignment horizontal="center" vertical="center"/>
    </xf>
    <xf numFmtId="38" fontId="1" fillId="6" borderId="62" xfId="1" applyFont="1" applyFill="1" applyBorder="1" applyAlignment="1">
      <alignment horizontal="center" vertical="center"/>
    </xf>
    <xf numFmtId="38" fontId="1" fillId="6" borderId="131" xfId="1" applyFont="1" applyFill="1" applyBorder="1" applyAlignment="1">
      <alignment horizontal="center" vertical="center"/>
    </xf>
    <xf numFmtId="38" fontId="1" fillId="6" borderId="98" xfId="1" applyFont="1" applyFill="1" applyBorder="1" applyAlignment="1">
      <alignment horizontal="center" vertical="center"/>
    </xf>
    <xf numFmtId="38" fontId="1" fillId="6" borderId="20" xfId="1" applyFont="1" applyFill="1" applyBorder="1" applyAlignment="1">
      <alignment horizontal="center" vertical="center"/>
    </xf>
    <xf numFmtId="38" fontId="1" fillId="6" borderId="132" xfId="1" applyFont="1" applyFill="1" applyBorder="1" applyAlignment="1">
      <alignment horizontal="center" vertical="center"/>
    </xf>
    <xf numFmtId="38" fontId="3" fillId="9" borderId="152" xfId="1" applyFont="1" applyFill="1" applyBorder="1" applyAlignment="1">
      <alignment horizontal="center" vertical="center"/>
    </xf>
    <xf numFmtId="38" fontId="3" fillId="9" borderId="153" xfId="1" applyFont="1" applyFill="1" applyBorder="1" applyAlignment="1">
      <alignment horizontal="center" vertical="center"/>
    </xf>
    <xf numFmtId="38" fontId="1" fillId="6" borderId="133" xfId="1" applyFont="1" applyFill="1" applyBorder="1" applyAlignment="1">
      <alignment horizontal="center" vertical="center"/>
    </xf>
    <xf numFmtId="38" fontId="1" fillId="6" borderId="127" xfId="1" applyFont="1" applyFill="1" applyBorder="1" applyAlignment="1">
      <alignment horizontal="center" vertical="center"/>
    </xf>
    <xf numFmtId="38" fontId="1" fillId="6" borderId="126" xfId="1" applyFont="1" applyFill="1" applyBorder="1" applyAlignment="1">
      <alignment horizontal="center" vertical="center"/>
    </xf>
    <xf numFmtId="38" fontId="1" fillId="6" borderId="134" xfId="1" applyFont="1" applyFill="1" applyBorder="1" applyAlignment="1">
      <alignment horizontal="center" vertical="center"/>
    </xf>
    <xf numFmtId="38" fontId="1" fillId="6" borderId="135" xfId="1" applyFont="1" applyFill="1" applyBorder="1" applyAlignment="1">
      <alignment horizontal="center" vertical="center"/>
    </xf>
    <xf numFmtId="38" fontId="1" fillId="6" borderId="136" xfId="1" applyFont="1" applyFill="1" applyBorder="1" applyAlignment="1">
      <alignment horizontal="center" vertical="center"/>
    </xf>
    <xf numFmtId="0" fontId="1" fillId="6" borderId="55" xfId="2" applyFont="1" applyFill="1" applyBorder="1" applyAlignment="1">
      <alignment horizontal="center" vertical="center" wrapText="1"/>
    </xf>
    <xf numFmtId="0" fontId="0" fillId="0" borderId="55" xfId="0" applyBorder="1" applyAlignment="1">
      <alignment horizontal="center" vertical="center" wrapText="1"/>
    </xf>
    <xf numFmtId="38" fontId="1" fillId="0" borderId="13" xfId="1" applyFont="1" applyBorder="1" applyAlignment="1">
      <alignment horizontal="center" vertical="center"/>
    </xf>
    <xf numFmtId="38" fontId="1" fillId="6" borderId="13" xfId="1" applyFont="1" applyFill="1" applyBorder="1" applyAlignment="1">
      <alignment horizontal="center" vertical="center"/>
    </xf>
    <xf numFmtId="38" fontId="3" fillId="9" borderId="180" xfId="1" applyFont="1" applyFill="1" applyBorder="1" applyAlignment="1">
      <alignment horizontal="center" vertical="center"/>
    </xf>
    <xf numFmtId="38" fontId="3" fillId="9" borderId="154" xfId="1" applyFont="1" applyFill="1" applyBorder="1" applyAlignment="1">
      <alignment horizontal="center" vertical="center"/>
    </xf>
    <xf numFmtId="0" fontId="1" fillId="6" borderId="102" xfId="2" applyFont="1" applyFill="1" applyBorder="1" applyAlignment="1">
      <alignment horizontal="center" vertical="center" textRotation="255" wrapText="1"/>
    </xf>
    <xf numFmtId="0" fontId="0" fillId="0" borderId="103" xfId="0" applyBorder="1" applyAlignment="1">
      <alignment horizontal="center" vertical="center" textRotation="255" wrapText="1"/>
    </xf>
    <xf numFmtId="0" fontId="0" fillId="8" borderId="102" xfId="2" applyFont="1" applyFill="1" applyBorder="1" applyAlignment="1">
      <alignment horizontal="center" vertical="center" wrapText="1"/>
    </xf>
    <xf numFmtId="0" fontId="1" fillId="8" borderId="65" xfId="2" applyFont="1" applyFill="1" applyBorder="1" applyAlignment="1">
      <alignment horizontal="center" vertical="center" wrapText="1"/>
    </xf>
    <xf numFmtId="0" fontId="1" fillId="8" borderId="77" xfId="2" applyFont="1" applyFill="1" applyBorder="1" applyAlignment="1">
      <alignment horizontal="center" vertical="center" wrapText="1"/>
    </xf>
    <xf numFmtId="0" fontId="1" fillId="8" borderId="103" xfId="2" applyFont="1" applyFill="1" applyBorder="1" applyAlignment="1">
      <alignment horizontal="center" vertical="center" wrapText="1"/>
    </xf>
    <xf numFmtId="0" fontId="1" fillId="8" borderId="70" xfId="2" applyFont="1" applyFill="1" applyBorder="1" applyAlignment="1">
      <alignment horizontal="center" vertical="center" wrapText="1"/>
    </xf>
    <xf numFmtId="0" fontId="1" fillId="8" borderId="104" xfId="2" applyFont="1" applyFill="1" applyBorder="1" applyAlignment="1">
      <alignment horizontal="center" vertical="center" wrapText="1"/>
    </xf>
    <xf numFmtId="0" fontId="3" fillId="9" borderId="177" xfId="2" applyFont="1" applyFill="1" applyBorder="1" applyAlignment="1">
      <alignment horizontal="center" vertical="center" wrapText="1"/>
    </xf>
    <xf numFmtId="0" fontId="3" fillId="9" borderId="142" xfId="2" applyFont="1" applyFill="1" applyBorder="1" applyAlignment="1">
      <alignment horizontal="center" vertical="center" wrapText="1"/>
    </xf>
    <xf numFmtId="0" fontId="3" fillId="9" borderId="176" xfId="2" applyFont="1" applyFill="1" applyBorder="1" applyAlignment="1">
      <alignment horizontal="center" vertical="center" wrapText="1"/>
    </xf>
    <xf numFmtId="0" fontId="3" fillId="9" borderId="144" xfId="2" applyFont="1" applyFill="1" applyBorder="1" applyAlignment="1">
      <alignment horizontal="center" vertical="center" wrapText="1"/>
    </xf>
    <xf numFmtId="0" fontId="1" fillId="6" borderId="10" xfId="2" applyFont="1" applyFill="1" applyBorder="1" applyAlignment="1">
      <alignment horizontal="center" vertical="center" textRotation="255"/>
    </xf>
    <xf numFmtId="0" fontId="1" fillId="6" borderId="54" xfId="2" applyFont="1" applyFill="1" applyBorder="1" applyAlignment="1">
      <alignment horizontal="center" vertical="center" textRotation="255"/>
    </xf>
    <xf numFmtId="0" fontId="1" fillId="6" borderId="15" xfId="2" applyFont="1" applyFill="1" applyBorder="1" applyAlignment="1">
      <alignment horizontal="center" vertical="center" textRotation="255"/>
    </xf>
    <xf numFmtId="0" fontId="14" fillId="6" borderId="127" xfId="2" applyFont="1" applyFill="1" applyBorder="1" applyAlignment="1">
      <alignment horizontal="center" vertical="top" wrapText="1"/>
    </xf>
    <xf numFmtId="0" fontId="14" fillId="6" borderId="126" xfId="2" applyFont="1" applyFill="1" applyBorder="1" applyAlignment="1">
      <alignment horizontal="center" vertical="top" wrapText="1"/>
    </xf>
    <xf numFmtId="38" fontId="3" fillId="9" borderId="171" xfId="1" applyFont="1" applyFill="1" applyBorder="1" applyAlignment="1">
      <alignment horizontal="center" vertical="center"/>
    </xf>
    <xf numFmtId="38" fontId="3" fillId="9" borderId="172" xfId="1" applyFont="1" applyFill="1" applyBorder="1" applyAlignment="1">
      <alignment horizontal="center" vertical="center"/>
    </xf>
    <xf numFmtId="38" fontId="3" fillId="9" borderId="173" xfId="1" applyFont="1" applyFill="1" applyBorder="1" applyAlignment="1">
      <alignment horizontal="center" vertical="center"/>
    </xf>
    <xf numFmtId="0" fontId="0" fillId="0" borderId="22" xfId="2" applyFont="1" applyFill="1" applyBorder="1" applyAlignment="1">
      <alignment horizontal="center" vertical="center"/>
    </xf>
    <xf numFmtId="0" fontId="1" fillId="0" borderId="23" xfId="2" applyFont="1" applyFill="1" applyBorder="1" applyAlignment="1">
      <alignment horizontal="center" vertical="center"/>
    </xf>
    <xf numFmtId="0" fontId="0" fillId="0" borderId="8" xfId="2" applyFont="1" applyBorder="1" applyAlignment="1">
      <alignment vertical="center" shrinkToFit="1"/>
    </xf>
    <xf numFmtId="0" fontId="0" fillId="0" borderId="8" xfId="2" applyFont="1" applyBorder="1" applyAlignment="1">
      <alignment horizontal="center" vertical="center"/>
    </xf>
    <xf numFmtId="38" fontId="1" fillId="6" borderId="123" xfId="1" applyFont="1" applyFill="1" applyBorder="1" applyAlignment="1">
      <alignment horizontal="center" vertical="center"/>
    </xf>
    <xf numFmtId="38" fontId="1" fillId="6" borderId="100" xfId="1" applyFont="1" applyFill="1" applyBorder="1" applyAlignment="1">
      <alignment horizontal="center" vertical="center"/>
    </xf>
    <xf numFmtId="38" fontId="1" fillId="6" borderId="101" xfId="1" applyFont="1" applyFill="1" applyBorder="1" applyAlignment="1">
      <alignment horizontal="center" vertical="center"/>
    </xf>
    <xf numFmtId="38" fontId="3" fillId="9" borderId="110" xfId="1" applyFont="1" applyFill="1" applyBorder="1" applyAlignment="1">
      <alignment horizontal="center" vertical="center"/>
    </xf>
    <xf numFmtId="38" fontId="1" fillId="6" borderId="158" xfId="1" applyFont="1" applyFill="1" applyBorder="1" applyAlignment="1">
      <alignment horizontal="center" vertical="center"/>
    </xf>
    <xf numFmtId="38" fontId="1" fillId="6" borderId="159" xfId="1" applyFont="1" applyFill="1" applyBorder="1" applyAlignment="1">
      <alignment horizontal="center" vertical="center"/>
    </xf>
    <xf numFmtId="38" fontId="1" fillId="6" borderId="105" xfId="1" applyFont="1" applyFill="1" applyBorder="1" applyAlignment="1">
      <alignment horizontal="center" vertical="center"/>
    </xf>
    <xf numFmtId="38" fontId="1" fillId="6" borderId="137" xfId="1" applyFont="1" applyFill="1" applyBorder="1" applyAlignment="1">
      <alignment horizontal="center" vertical="center"/>
    </xf>
    <xf numFmtId="38" fontId="1" fillId="6" borderId="106" xfId="1" applyFont="1" applyFill="1" applyBorder="1" applyAlignment="1">
      <alignment horizontal="center" vertical="center"/>
    </xf>
    <xf numFmtId="0" fontId="3" fillId="9" borderId="181" xfId="2" applyFont="1" applyFill="1" applyBorder="1" applyAlignment="1">
      <alignment horizontal="center" vertical="center" wrapText="1"/>
    </xf>
    <xf numFmtId="0" fontId="3" fillId="9" borderId="0" xfId="2" applyFont="1" applyFill="1" applyBorder="1" applyAlignment="1">
      <alignment horizontal="center" vertical="center" wrapText="1"/>
    </xf>
    <xf numFmtId="0" fontId="3" fillId="9" borderId="111" xfId="2" applyFont="1" applyFill="1" applyBorder="1" applyAlignment="1">
      <alignment horizontal="center" vertical="center" wrapText="1"/>
    </xf>
    <xf numFmtId="0" fontId="3" fillId="9" borderId="121" xfId="2" applyFont="1" applyFill="1" applyBorder="1" applyAlignment="1">
      <alignment horizontal="center" vertical="center" wrapText="1"/>
    </xf>
    <xf numFmtId="0" fontId="3" fillId="9" borderId="108" xfId="2" applyFont="1" applyFill="1" applyBorder="1" applyAlignment="1">
      <alignment horizontal="center" vertical="center" wrapText="1"/>
    </xf>
    <xf numFmtId="0" fontId="3" fillId="9" borderId="122" xfId="2" applyFont="1" applyFill="1" applyBorder="1" applyAlignment="1">
      <alignment horizontal="center" vertical="center" wrapText="1"/>
    </xf>
    <xf numFmtId="38" fontId="1" fillId="6" borderId="10" xfId="1" applyFont="1" applyFill="1" applyBorder="1" applyAlignment="1">
      <alignment horizontal="center" vertical="center"/>
    </xf>
    <xf numFmtId="38" fontId="1" fillId="6" borderId="54" xfId="1" applyFont="1" applyFill="1" applyBorder="1" applyAlignment="1">
      <alignment horizontal="center" vertical="center"/>
    </xf>
    <xf numFmtId="38" fontId="1" fillId="6" borderId="15" xfId="1" applyFont="1" applyFill="1" applyBorder="1" applyAlignment="1">
      <alignment horizontal="center" vertical="center"/>
    </xf>
    <xf numFmtId="38" fontId="1" fillId="6" borderId="8" xfId="1" applyFont="1" applyFill="1" applyBorder="1" applyAlignment="1">
      <alignment horizontal="center" vertical="center"/>
    </xf>
    <xf numFmtId="38" fontId="3" fillId="8" borderId="10" xfId="2" applyNumberFormat="1" applyFont="1" applyFill="1" applyBorder="1" applyAlignment="1">
      <alignment horizontal="center" vertical="center" wrapText="1"/>
    </xf>
    <xf numFmtId="38" fontId="3" fillId="8" borderId="54" xfId="2" applyNumberFormat="1" applyFont="1" applyFill="1" applyBorder="1" applyAlignment="1">
      <alignment horizontal="center" vertical="center" wrapText="1"/>
    </xf>
    <xf numFmtId="38" fontId="3" fillId="8" borderId="15" xfId="2" applyNumberFormat="1" applyFont="1" applyFill="1" applyBorder="1" applyAlignment="1">
      <alignment horizontal="center" vertical="center" wrapText="1"/>
    </xf>
    <xf numFmtId="38" fontId="3" fillId="9" borderId="115" xfId="1" applyFont="1" applyFill="1" applyBorder="1" applyAlignment="1">
      <alignment horizontal="center" vertical="center"/>
    </xf>
    <xf numFmtId="38" fontId="3" fillId="9" borderId="116" xfId="1" applyFont="1" applyFill="1" applyBorder="1" applyAlignment="1">
      <alignment horizontal="center" vertical="center"/>
    </xf>
    <xf numFmtId="38" fontId="3" fillId="9" borderId="117" xfId="1" applyFont="1" applyFill="1" applyBorder="1" applyAlignment="1">
      <alignment horizontal="center" vertical="center"/>
    </xf>
    <xf numFmtId="0" fontId="8" fillId="6" borderId="10" xfId="2" applyFont="1" applyFill="1" applyBorder="1" applyAlignment="1">
      <alignment horizontal="center" vertical="center" wrapText="1"/>
    </xf>
    <xf numFmtId="0" fontId="8" fillId="0" borderId="174" xfId="0" applyFont="1" applyBorder="1" applyAlignment="1">
      <alignment horizontal="center" vertical="center" wrapText="1"/>
    </xf>
    <xf numFmtId="0" fontId="0" fillId="6" borderId="10" xfId="2" applyFont="1" applyFill="1" applyBorder="1" applyAlignment="1">
      <alignment horizontal="center" vertical="center" wrapText="1"/>
    </xf>
    <xf numFmtId="0" fontId="0" fillId="0" borderId="174" xfId="0" applyBorder="1" applyAlignment="1">
      <alignment horizontal="center" vertical="center" wrapText="1"/>
    </xf>
    <xf numFmtId="0" fontId="0" fillId="0" borderId="55" xfId="2" applyFont="1" applyBorder="1" applyAlignment="1">
      <alignment horizontal="center" vertical="center"/>
    </xf>
    <xf numFmtId="0" fontId="1" fillId="0" borderId="83" xfId="2" applyFont="1" applyBorder="1" applyAlignment="1">
      <alignment horizontal="center" vertical="center"/>
    </xf>
    <xf numFmtId="0" fontId="1" fillId="0" borderId="124" xfId="2" applyFont="1" applyBorder="1" applyAlignment="1">
      <alignment horizontal="center" vertical="center"/>
    </xf>
    <xf numFmtId="0" fontId="8" fillId="6" borderId="102" xfId="2" applyFont="1" applyFill="1" applyBorder="1" applyAlignment="1">
      <alignment horizontal="center" vertical="center" wrapText="1"/>
    </xf>
    <xf numFmtId="0" fontId="8" fillId="0" borderId="103" xfId="0" applyFont="1" applyBorder="1" applyAlignment="1">
      <alignment horizontal="center" vertical="center" wrapText="1"/>
    </xf>
    <xf numFmtId="38" fontId="3" fillId="9" borderId="165" xfId="1" applyFont="1" applyFill="1" applyBorder="1" applyAlignment="1">
      <alignment horizontal="center" vertical="center"/>
    </xf>
    <xf numFmtId="38" fontId="3" fillId="9" borderId="166" xfId="1" applyFont="1" applyFill="1" applyBorder="1" applyAlignment="1">
      <alignment horizontal="center" vertical="center"/>
    </xf>
    <xf numFmtId="38" fontId="3" fillId="9" borderId="167" xfId="1" applyFont="1" applyFill="1" applyBorder="1" applyAlignment="1">
      <alignment horizontal="center" vertical="center"/>
    </xf>
    <xf numFmtId="38" fontId="3" fillId="9" borderId="168" xfId="1" applyFont="1" applyFill="1" applyBorder="1" applyAlignment="1">
      <alignment horizontal="center" vertical="center"/>
    </xf>
    <xf numFmtId="38" fontId="3" fillId="9" borderId="169" xfId="1" applyFont="1" applyFill="1" applyBorder="1" applyAlignment="1">
      <alignment horizontal="center" vertical="center"/>
    </xf>
    <xf numFmtId="38" fontId="3" fillId="9" borderId="170" xfId="1" applyFont="1" applyFill="1" applyBorder="1" applyAlignment="1">
      <alignment horizontal="center" vertical="center"/>
    </xf>
    <xf numFmtId="0" fontId="1" fillId="6" borderId="10" xfId="2" applyFont="1" applyFill="1" applyBorder="1" applyAlignment="1">
      <alignment horizontal="center" vertical="center" wrapText="1"/>
    </xf>
    <xf numFmtId="0" fontId="1" fillId="6" borderId="15" xfId="2" applyFont="1" applyFill="1" applyBorder="1" applyAlignment="1">
      <alignment horizontal="center" vertical="center" wrapText="1"/>
    </xf>
    <xf numFmtId="38" fontId="3" fillId="9" borderId="112" xfId="1" applyFont="1" applyFill="1" applyBorder="1" applyAlignment="1">
      <alignment horizontal="center" vertical="center"/>
    </xf>
    <xf numFmtId="38" fontId="3" fillId="9" borderId="113" xfId="1" applyFont="1" applyFill="1" applyBorder="1" applyAlignment="1">
      <alignment horizontal="center" vertical="center"/>
    </xf>
    <xf numFmtId="38" fontId="3" fillId="9" borderId="114" xfId="1" applyFont="1" applyFill="1" applyBorder="1" applyAlignment="1">
      <alignment horizontal="center" vertical="center"/>
    </xf>
    <xf numFmtId="0" fontId="3" fillId="9" borderId="118" xfId="2" applyFont="1" applyFill="1" applyBorder="1" applyAlignment="1">
      <alignment horizontal="center" vertical="center" wrapText="1"/>
    </xf>
    <xf numFmtId="0" fontId="3" fillId="9" borderId="119" xfId="2" applyFont="1" applyFill="1" applyBorder="1" applyAlignment="1">
      <alignment horizontal="center" vertical="center" wrapText="1"/>
    </xf>
    <xf numFmtId="0" fontId="3" fillId="9" borderId="120" xfId="2" applyFont="1" applyFill="1" applyBorder="1" applyAlignment="1">
      <alignment horizontal="center" vertical="center" wrapText="1"/>
    </xf>
    <xf numFmtId="0" fontId="3" fillId="9" borderId="175" xfId="2" applyFont="1" applyFill="1" applyBorder="1" applyAlignment="1">
      <alignment horizontal="center" vertical="center" wrapText="1"/>
    </xf>
    <xf numFmtId="0" fontId="8" fillId="6" borderId="54" xfId="2" applyFont="1" applyFill="1" applyBorder="1" applyAlignment="1">
      <alignment horizontal="center" vertical="center" wrapText="1"/>
    </xf>
    <xf numFmtId="0" fontId="8" fillId="6" borderId="15" xfId="2" applyFont="1" applyFill="1" applyBorder="1" applyAlignment="1">
      <alignment horizontal="center" vertical="center" wrapText="1"/>
    </xf>
    <xf numFmtId="0" fontId="0" fillId="0" borderId="83" xfId="2" applyFont="1" applyBorder="1" applyAlignment="1">
      <alignment horizontal="center" vertical="center"/>
    </xf>
    <xf numFmtId="0" fontId="0" fillId="0" borderId="124" xfId="2" applyFont="1" applyBorder="1" applyAlignment="1">
      <alignment horizontal="center" vertical="center"/>
    </xf>
    <xf numFmtId="38" fontId="1" fillId="0" borderId="10" xfId="1" applyFont="1" applyBorder="1" applyAlignment="1">
      <alignment horizontal="center" vertical="center"/>
    </xf>
    <xf numFmtId="38" fontId="1" fillId="0" borderId="54" xfId="1" applyFont="1" applyBorder="1" applyAlignment="1">
      <alignment horizontal="center" vertical="center"/>
    </xf>
    <xf numFmtId="38" fontId="1" fillId="0" borderId="15" xfId="1" applyFont="1" applyBorder="1" applyAlignment="1">
      <alignment horizontal="center" vertical="center"/>
    </xf>
    <xf numFmtId="0" fontId="1" fillId="6" borderId="54" xfId="2" applyFont="1" applyFill="1" applyBorder="1" applyAlignment="1">
      <alignment horizontal="center" vertical="center" wrapText="1"/>
    </xf>
    <xf numFmtId="0" fontId="8" fillId="6" borderId="65" xfId="2" applyFont="1" applyFill="1" applyBorder="1" applyAlignment="1">
      <alignment horizontal="center" vertical="center" wrapText="1"/>
    </xf>
    <xf numFmtId="0" fontId="8" fillId="6" borderId="77" xfId="2" applyFont="1" applyFill="1" applyBorder="1" applyAlignment="1">
      <alignment horizontal="center" vertical="center" wrapText="1"/>
    </xf>
    <xf numFmtId="0" fontId="8" fillId="0" borderId="70" xfId="0" applyFont="1" applyBorder="1" applyAlignment="1">
      <alignment horizontal="center" vertical="center" wrapText="1"/>
    </xf>
    <xf numFmtId="0" fontId="8" fillId="0" borderId="104" xfId="0" applyFont="1" applyBorder="1" applyAlignment="1">
      <alignment horizontal="center" vertical="center" wrapText="1"/>
    </xf>
    <xf numFmtId="0" fontId="1" fillId="0" borderId="10" xfId="2" applyFont="1" applyFill="1" applyBorder="1" applyAlignment="1">
      <alignment horizontal="center" vertical="center" wrapText="1"/>
    </xf>
    <xf numFmtId="0" fontId="1" fillId="0" borderId="54" xfId="2" applyFont="1" applyFill="1" applyBorder="1" applyAlignment="1">
      <alignment horizontal="center" vertical="center" wrapText="1"/>
    </xf>
    <xf numFmtId="0" fontId="1" fillId="0" borderId="15" xfId="2" applyFont="1" applyFill="1" applyBorder="1" applyAlignment="1">
      <alignment horizontal="center" vertical="center" wrapText="1"/>
    </xf>
    <xf numFmtId="0" fontId="1" fillId="0" borderId="102" xfId="2" applyFont="1" applyFill="1" applyBorder="1" applyAlignment="1">
      <alignment horizontal="center" vertical="center" wrapText="1"/>
    </xf>
    <xf numFmtId="0" fontId="1" fillId="0" borderId="107" xfId="2" applyFont="1" applyFill="1" applyBorder="1" applyAlignment="1">
      <alignment horizontal="center" vertical="center" wrapText="1"/>
    </xf>
    <xf numFmtId="0" fontId="1" fillId="0" borderId="103" xfId="2" applyFont="1" applyFill="1" applyBorder="1" applyAlignment="1">
      <alignment horizontal="center" vertical="center" wrapText="1"/>
    </xf>
    <xf numFmtId="0" fontId="14" fillId="6" borderId="133" xfId="2" applyFont="1" applyFill="1" applyBorder="1" applyAlignment="1">
      <alignment horizontal="center" vertical="top" wrapText="1"/>
    </xf>
    <xf numFmtId="0" fontId="1" fillId="0" borderId="77" xfId="2" applyFont="1" applyFill="1" applyBorder="1" applyAlignment="1">
      <alignment horizontal="center" vertical="center" wrapText="1"/>
    </xf>
    <xf numFmtId="0" fontId="1" fillId="0" borderId="130" xfId="2" applyFont="1" applyFill="1" applyBorder="1" applyAlignment="1">
      <alignment horizontal="center" vertical="center" wrapText="1"/>
    </xf>
    <xf numFmtId="0" fontId="1" fillId="0" borderId="104" xfId="2" applyFont="1" applyFill="1" applyBorder="1" applyAlignment="1">
      <alignment horizontal="center" vertical="center" wrapText="1"/>
    </xf>
    <xf numFmtId="38" fontId="1" fillId="0" borderId="102" xfId="1" applyFont="1" applyBorder="1" applyAlignment="1">
      <alignment horizontal="center" vertical="center"/>
    </xf>
    <xf numFmtId="38" fontId="1" fillId="0" borderId="65" xfId="1" applyFont="1" applyBorder="1" applyAlignment="1">
      <alignment horizontal="center" vertical="center"/>
    </xf>
    <xf numFmtId="38" fontId="1" fillId="0" borderId="77" xfId="1" applyFont="1" applyBorder="1" applyAlignment="1">
      <alignment horizontal="center" vertical="center"/>
    </xf>
    <xf numFmtId="38" fontId="1" fillId="0" borderId="107" xfId="1" applyFont="1" applyBorder="1" applyAlignment="1">
      <alignment horizontal="center" vertical="center"/>
    </xf>
    <xf numFmtId="38" fontId="1" fillId="0" borderId="0" xfId="1" applyFont="1" applyBorder="1" applyAlignment="1">
      <alignment horizontal="center" vertical="center"/>
    </xf>
    <xf numFmtId="38" fontId="1" fillId="0" borderId="130" xfId="1" applyFont="1" applyBorder="1" applyAlignment="1">
      <alignment horizontal="center" vertical="center"/>
    </xf>
    <xf numFmtId="38" fontId="1" fillId="0" borderId="103" xfId="1" applyFont="1" applyBorder="1" applyAlignment="1">
      <alignment horizontal="center" vertical="center"/>
    </xf>
    <xf numFmtId="38" fontId="1" fillId="0" borderId="70" xfId="1" applyFont="1" applyBorder="1" applyAlignment="1">
      <alignment horizontal="center" vertical="center"/>
    </xf>
    <xf numFmtId="38" fontId="1" fillId="0" borderId="104" xfId="1" applyFont="1" applyBorder="1" applyAlignment="1">
      <alignment horizontal="center" vertical="center"/>
    </xf>
    <xf numFmtId="38" fontId="1" fillId="0" borderId="97" xfId="1" applyFont="1" applyBorder="1" applyAlignment="1">
      <alignment horizontal="center" vertical="center"/>
    </xf>
    <xf numFmtId="38" fontId="1" fillId="0" borderId="62" xfId="1" applyFont="1" applyBorder="1" applyAlignment="1">
      <alignment horizontal="center" vertical="center"/>
    </xf>
    <xf numFmtId="38" fontId="1" fillId="0" borderId="131" xfId="1" applyFont="1" applyBorder="1" applyAlignment="1">
      <alignment horizontal="center" vertical="center"/>
    </xf>
    <xf numFmtId="38" fontId="1" fillId="0" borderId="98" xfId="1" applyFont="1" applyBorder="1" applyAlignment="1">
      <alignment horizontal="center" vertical="center"/>
    </xf>
    <xf numFmtId="38" fontId="1" fillId="0" borderId="20" xfId="1" applyFont="1" applyBorder="1" applyAlignment="1">
      <alignment horizontal="center" vertical="center"/>
    </xf>
    <xf numFmtId="38" fontId="1" fillId="0" borderId="132" xfId="1" applyFont="1" applyBorder="1" applyAlignment="1">
      <alignment horizontal="center" vertical="center"/>
    </xf>
    <xf numFmtId="38" fontId="1" fillId="2" borderId="69" xfId="1" applyFont="1" applyFill="1" applyBorder="1" applyAlignment="1">
      <alignment horizontal="center" vertical="center"/>
    </xf>
    <xf numFmtId="38" fontId="1" fillId="2" borderId="70" xfId="1" applyFont="1" applyFill="1" applyBorder="1" applyAlignment="1">
      <alignment horizontal="center" vertical="center"/>
    </xf>
    <xf numFmtId="38" fontId="1" fillId="2" borderId="73" xfId="1" applyFont="1" applyFill="1" applyBorder="1" applyAlignment="1">
      <alignment horizontal="center" vertical="center"/>
    </xf>
    <xf numFmtId="38" fontId="1" fillId="2" borderId="90" xfId="1" applyFont="1" applyFill="1" applyBorder="1" applyAlignment="1">
      <alignment horizontal="center" vertical="center"/>
    </xf>
    <xf numFmtId="0" fontId="1" fillId="2" borderId="56" xfId="2" applyFont="1" applyFill="1" applyBorder="1" applyAlignment="1">
      <alignment horizontal="center" vertical="center"/>
    </xf>
    <xf numFmtId="0" fontId="1" fillId="2" borderId="4" xfId="2" applyFont="1" applyFill="1" applyBorder="1" applyAlignment="1">
      <alignment horizontal="center" vertical="center"/>
    </xf>
    <xf numFmtId="38" fontId="1" fillId="2" borderId="4" xfId="1" applyFont="1" applyFill="1" applyBorder="1" applyAlignment="1">
      <alignment horizontal="center" vertical="center"/>
    </xf>
    <xf numFmtId="0" fontId="1" fillId="2" borderId="74" xfId="2" applyFont="1" applyFill="1" applyBorder="1" applyAlignment="1">
      <alignment horizontal="center" vertical="center"/>
    </xf>
    <xf numFmtId="0" fontId="1" fillId="2" borderId="2" xfId="2" applyFont="1" applyFill="1" applyBorder="1" applyAlignment="1">
      <alignment horizontal="center" vertical="center"/>
    </xf>
    <xf numFmtId="38" fontId="1" fillId="2" borderId="2" xfId="1" applyFont="1" applyFill="1" applyBorder="1" applyAlignment="1">
      <alignment horizontal="center" vertical="center"/>
    </xf>
    <xf numFmtId="38" fontId="1" fillId="2" borderId="9" xfId="1" applyFont="1" applyFill="1" applyBorder="1" applyAlignment="1">
      <alignment horizontal="center" vertical="center"/>
    </xf>
    <xf numFmtId="38" fontId="1" fillId="2" borderId="61" xfId="1" applyFont="1" applyFill="1" applyBorder="1" applyAlignment="1">
      <alignment horizontal="center" vertical="center"/>
    </xf>
    <xf numFmtId="38" fontId="1" fillId="2" borderId="62" xfId="1" applyFont="1" applyFill="1" applyBorder="1" applyAlignment="1">
      <alignment horizontal="center" vertical="center"/>
    </xf>
    <xf numFmtId="38" fontId="1" fillId="2" borderId="63" xfId="1" applyFont="1" applyFill="1" applyBorder="1" applyAlignment="1">
      <alignment horizontal="center" vertical="center"/>
    </xf>
    <xf numFmtId="38" fontId="1" fillId="2" borderId="64" xfId="1" applyFont="1" applyFill="1" applyBorder="1" applyAlignment="1">
      <alignment horizontal="center" vertical="center"/>
    </xf>
    <xf numFmtId="38" fontId="1" fillId="2" borderId="65" xfId="1" applyFont="1" applyFill="1" applyBorder="1" applyAlignment="1">
      <alignment horizontal="center" vertical="center"/>
    </xf>
    <xf numFmtId="38" fontId="1" fillId="2" borderId="66" xfId="1" applyFont="1" applyFill="1" applyBorder="1" applyAlignment="1">
      <alignment horizontal="center" vertical="center"/>
    </xf>
    <xf numFmtId="38" fontId="1" fillId="2" borderId="67" xfId="1" applyFont="1" applyFill="1" applyBorder="1" applyAlignment="1">
      <alignment horizontal="center" vertical="center"/>
    </xf>
    <xf numFmtId="38" fontId="1" fillId="2" borderId="0" xfId="1" applyFont="1" applyFill="1" applyBorder="1" applyAlignment="1">
      <alignment horizontal="center" vertical="center"/>
    </xf>
    <xf numFmtId="38" fontId="1" fillId="2" borderId="68" xfId="1" applyFont="1" applyFill="1" applyBorder="1" applyAlignment="1">
      <alignment horizontal="center" vertical="center"/>
    </xf>
    <xf numFmtId="38" fontId="1" fillId="2" borderId="71" xfId="1" applyFont="1" applyFill="1" applyBorder="1" applyAlignment="1">
      <alignment horizontal="center" vertical="center"/>
    </xf>
    <xf numFmtId="38" fontId="1" fillId="3" borderId="53" xfId="1" applyFont="1" applyFill="1" applyBorder="1" applyAlignment="1">
      <alignment horizontal="center" vertical="center"/>
    </xf>
    <xf numFmtId="38" fontId="1" fillId="3" borderId="30" xfId="1" applyFont="1" applyFill="1" applyBorder="1" applyAlignment="1">
      <alignment horizontal="center" vertical="center"/>
    </xf>
    <xf numFmtId="38" fontId="1" fillId="3" borderId="31" xfId="1" applyFont="1" applyFill="1" applyBorder="1" applyAlignment="1">
      <alignment horizontal="center" vertical="center"/>
    </xf>
    <xf numFmtId="38" fontId="1" fillId="3" borderId="6" xfId="1" applyFont="1" applyFill="1" applyBorder="1" applyAlignment="1">
      <alignment horizontal="center" vertical="center"/>
    </xf>
    <xf numFmtId="38" fontId="1" fillId="3" borderId="0" xfId="1" applyFont="1" applyFill="1" applyBorder="1" applyAlignment="1">
      <alignment horizontal="center" vertical="center"/>
    </xf>
    <xf numFmtId="38" fontId="1" fillId="3" borderId="68" xfId="1" applyFont="1" applyFill="1" applyBorder="1" applyAlignment="1">
      <alignment horizontal="center" vertical="center"/>
    </xf>
    <xf numFmtId="38" fontId="1" fillId="3" borderId="96" xfId="1" applyFont="1" applyFill="1" applyBorder="1" applyAlignment="1">
      <alignment horizontal="center" vertical="center"/>
    </xf>
    <xf numFmtId="38" fontId="1" fillId="3" borderId="70" xfId="1" applyFont="1" applyFill="1" applyBorder="1" applyAlignment="1">
      <alignment horizontal="center" vertical="center"/>
    </xf>
    <xf numFmtId="38" fontId="1" fillId="3" borderId="71" xfId="1" applyFont="1" applyFill="1" applyBorder="1" applyAlignment="1">
      <alignment horizontal="center" vertical="center"/>
    </xf>
    <xf numFmtId="0" fontId="1" fillId="2" borderId="57" xfId="2" applyFont="1" applyFill="1" applyBorder="1" applyAlignment="1">
      <alignment horizontal="center" vertical="center"/>
    </xf>
    <xf numFmtId="0" fontId="1" fillId="2" borderId="5" xfId="2" applyFont="1" applyFill="1" applyBorder="1" applyAlignment="1">
      <alignment horizontal="center" vertical="center"/>
    </xf>
    <xf numFmtId="38" fontId="1" fillId="2" borderId="5" xfId="1" applyFont="1" applyFill="1" applyBorder="1" applyAlignment="1">
      <alignment horizontal="center" vertical="center"/>
    </xf>
    <xf numFmtId="38" fontId="1" fillId="2" borderId="58" xfId="1" applyFont="1" applyFill="1" applyBorder="1" applyAlignment="1">
      <alignment horizontal="center" vertical="center"/>
    </xf>
    <xf numFmtId="38" fontId="1" fillId="2" borderId="59" xfId="1" applyFont="1" applyFill="1" applyBorder="1" applyAlignment="1">
      <alignment horizontal="center" vertical="center"/>
    </xf>
    <xf numFmtId="38" fontId="1" fillId="2" borderId="60" xfId="1" applyFont="1" applyFill="1" applyBorder="1" applyAlignment="1">
      <alignment horizontal="center" vertical="center"/>
    </xf>
    <xf numFmtId="38" fontId="1" fillId="2" borderId="3" xfId="1" applyFont="1" applyFill="1" applyBorder="1" applyAlignment="1">
      <alignment horizontal="center" vertical="center"/>
    </xf>
    <xf numFmtId="38" fontId="13" fillId="2" borderId="2" xfId="1" applyFont="1" applyFill="1" applyBorder="1" applyAlignment="1">
      <alignment horizontal="center" vertical="center"/>
    </xf>
    <xf numFmtId="0" fontId="1" fillId="2" borderId="76" xfId="2" applyFont="1" applyFill="1" applyBorder="1" applyAlignment="1">
      <alignment horizontal="center" vertical="center"/>
    </xf>
    <xf numFmtId="38" fontId="13" fillId="2" borderId="1" xfId="1" applyFont="1" applyFill="1" applyBorder="1" applyAlignment="1">
      <alignment horizontal="center" vertical="center"/>
    </xf>
    <xf numFmtId="38" fontId="1" fillId="5" borderId="93" xfId="1" applyFont="1" applyFill="1" applyBorder="1" applyAlignment="1">
      <alignment horizontal="center" vertical="center"/>
    </xf>
    <xf numFmtId="38" fontId="1" fillId="5" borderId="94" xfId="1" applyFont="1" applyFill="1" applyBorder="1" applyAlignment="1">
      <alignment horizontal="center" vertical="center"/>
    </xf>
    <xf numFmtId="38" fontId="1" fillId="5" borderId="95" xfId="1" applyFont="1" applyFill="1" applyBorder="1" applyAlignment="1">
      <alignment horizontal="center" vertical="center"/>
    </xf>
    <xf numFmtId="0" fontId="1" fillId="2" borderId="75" xfId="2" applyFont="1" applyFill="1" applyBorder="1" applyAlignment="1">
      <alignment horizontal="center" vertical="center"/>
    </xf>
    <xf numFmtId="0" fontId="1" fillId="2" borderId="3" xfId="2" applyFont="1" applyFill="1" applyBorder="1" applyAlignment="1">
      <alignment horizontal="center" vertical="center"/>
    </xf>
    <xf numFmtId="38" fontId="13" fillId="2" borderId="3" xfId="1" applyFont="1" applyFill="1" applyBorder="1" applyAlignment="1">
      <alignment horizontal="center" vertical="center"/>
    </xf>
    <xf numFmtId="38" fontId="1" fillId="5" borderId="88" xfId="1" applyFont="1" applyFill="1" applyBorder="1" applyAlignment="1">
      <alignment horizontal="center" vertical="center"/>
    </xf>
    <xf numFmtId="38" fontId="1" fillId="5" borderId="89" xfId="1" applyFont="1" applyFill="1" applyBorder="1" applyAlignment="1">
      <alignment horizontal="center" vertical="center"/>
    </xf>
    <xf numFmtId="0" fontId="5" fillId="2" borderId="82" xfId="2" applyFont="1" applyFill="1" applyBorder="1" applyAlignment="1">
      <alignment horizontal="center" vertical="center" wrapText="1"/>
    </xf>
    <xf numFmtId="0" fontId="5" fillId="2" borderId="83" xfId="2" applyFont="1" applyFill="1" applyBorder="1" applyAlignment="1">
      <alignment horizontal="center" vertical="center" wrapText="1"/>
    </xf>
    <xf numFmtId="0" fontId="1" fillId="2" borderId="7" xfId="2" applyFont="1" applyFill="1" applyBorder="1" applyAlignment="1">
      <alignment horizontal="center" vertical="center"/>
    </xf>
    <xf numFmtId="0" fontId="1" fillId="2" borderId="82" xfId="2" applyFont="1" applyFill="1" applyBorder="1" applyAlignment="1">
      <alignment horizontal="center" vertical="center"/>
    </xf>
    <xf numFmtId="0" fontId="1" fillId="2" borderId="83" xfId="2" applyFont="1" applyFill="1" applyBorder="1" applyAlignment="1">
      <alignment horizontal="center" vertical="center"/>
    </xf>
    <xf numFmtId="0" fontId="1" fillId="2" borderId="84" xfId="2" applyFont="1" applyFill="1" applyBorder="1" applyAlignment="1">
      <alignment horizontal="center" vertical="center"/>
    </xf>
    <xf numFmtId="0" fontId="2" fillId="2" borderId="7" xfId="2" applyFont="1" applyFill="1" applyBorder="1" applyAlignment="1">
      <alignment horizontal="center" vertical="center" wrapText="1"/>
    </xf>
    <xf numFmtId="0" fontId="2" fillId="2" borderId="7" xfId="2" applyFont="1" applyFill="1" applyBorder="1" applyAlignment="1">
      <alignment horizontal="center" vertical="center"/>
    </xf>
    <xf numFmtId="0" fontId="8" fillId="2" borderId="82" xfId="2" applyFont="1" applyFill="1" applyBorder="1" applyAlignment="1">
      <alignment horizontal="center" vertical="center" wrapText="1"/>
    </xf>
    <xf numFmtId="0" fontId="8" fillId="2" borderId="83" xfId="2" applyFont="1" applyFill="1" applyBorder="1" applyAlignment="1">
      <alignment horizontal="center" vertical="center"/>
    </xf>
    <xf numFmtId="0" fontId="8" fillId="2" borderId="84" xfId="2" applyFont="1" applyFill="1" applyBorder="1" applyAlignment="1">
      <alignment horizontal="center" vertical="center"/>
    </xf>
    <xf numFmtId="0" fontId="5" fillId="2" borderId="64" xfId="2" applyFont="1" applyFill="1" applyBorder="1" applyAlignment="1">
      <alignment horizontal="center" vertical="center" wrapText="1"/>
    </xf>
    <xf numFmtId="0" fontId="5" fillId="2" borderId="65" xfId="2" applyFont="1" applyFill="1" applyBorder="1" applyAlignment="1">
      <alignment horizontal="center" vertical="center" wrapText="1"/>
    </xf>
    <xf numFmtId="0" fontId="5" fillId="2" borderId="66" xfId="2" applyFont="1" applyFill="1" applyBorder="1" applyAlignment="1">
      <alignment horizontal="center" vertical="center" wrapText="1"/>
    </xf>
    <xf numFmtId="0" fontId="5" fillId="3" borderId="82" xfId="2" applyFont="1" applyFill="1" applyBorder="1" applyAlignment="1">
      <alignment horizontal="center" vertical="center" wrapText="1"/>
    </xf>
    <xf numFmtId="0" fontId="5" fillId="3" borderId="83" xfId="2" applyFont="1" applyFill="1" applyBorder="1" applyAlignment="1">
      <alignment horizontal="center" vertical="center" wrapText="1"/>
    </xf>
    <xf numFmtId="0" fontId="5" fillId="3" borderId="84" xfId="2" applyFont="1" applyFill="1" applyBorder="1" applyAlignment="1">
      <alignment horizontal="center" vertical="center" wrapText="1"/>
    </xf>
    <xf numFmtId="0" fontId="5" fillId="4" borderId="64" xfId="2" applyFont="1" applyFill="1" applyBorder="1" applyAlignment="1">
      <alignment horizontal="center" vertical="center" wrapText="1"/>
    </xf>
    <xf numFmtId="0" fontId="5" fillId="4" borderId="65" xfId="2" applyFont="1" applyFill="1" applyBorder="1" applyAlignment="1">
      <alignment horizontal="center" vertical="center" wrapText="1"/>
    </xf>
    <xf numFmtId="0" fontId="5" fillId="4" borderId="77" xfId="2" applyFont="1" applyFill="1" applyBorder="1" applyAlignment="1">
      <alignment horizontal="center" vertical="center" wrapText="1"/>
    </xf>
    <xf numFmtId="38" fontId="1" fillId="3" borderId="36" xfId="1" applyFont="1" applyFill="1" applyBorder="1" applyAlignment="1">
      <alignment horizontal="center" vertical="center"/>
    </xf>
    <xf numFmtId="38" fontId="1" fillId="3" borderId="91" xfId="1" applyFont="1" applyFill="1" applyBorder="1" applyAlignment="1">
      <alignment horizontal="center" vertical="center"/>
    </xf>
    <xf numFmtId="38" fontId="1" fillId="5" borderId="92" xfId="1" applyFont="1" applyFill="1" applyBorder="1" applyAlignment="1">
      <alignment horizontal="center" vertical="center"/>
    </xf>
    <xf numFmtId="38" fontId="1" fillId="5" borderId="86" xfId="1" applyFont="1" applyFill="1" applyBorder="1" applyAlignment="1">
      <alignment horizontal="center" vertical="center"/>
    </xf>
    <xf numFmtId="38" fontId="1" fillId="5" borderId="85" xfId="1" applyFont="1" applyFill="1" applyBorder="1" applyAlignment="1">
      <alignment horizontal="center" vertical="center"/>
    </xf>
    <xf numFmtId="38" fontId="1" fillId="5" borderId="87" xfId="1" applyFont="1" applyFill="1" applyBorder="1" applyAlignment="1">
      <alignment horizontal="center" vertical="center"/>
    </xf>
    <xf numFmtId="0" fontId="1" fillId="2" borderId="78" xfId="2" applyFont="1" applyFill="1" applyBorder="1" applyAlignment="1">
      <alignment horizontal="center" vertical="center"/>
    </xf>
    <xf numFmtId="38" fontId="1" fillId="0" borderId="61" xfId="1" applyFont="1" applyBorder="1" applyAlignment="1">
      <alignment horizontal="center" vertical="center"/>
    </xf>
    <xf numFmtId="38" fontId="1" fillId="0" borderId="63" xfId="1" applyFont="1" applyBorder="1" applyAlignment="1">
      <alignment horizontal="center" vertical="center"/>
    </xf>
    <xf numFmtId="38" fontId="1" fillId="0" borderId="64" xfId="1" applyFont="1" applyBorder="1" applyAlignment="1">
      <alignment horizontal="center" vertical="center"/>
    </xf>
    <xf numFmtId="38" fontId="1" fillId="0" borderId="66" xfId="1" applyFont="1" applyBorder="1" applyAlignment="1">
      <alignment horizontal="center" vertical="center"/>
    </xf>
    <xf numFmtId="38" fontId="1" fillId="0" borderId="67" xfId="1" applyFont="1" applyBorder="1" applyAlignment="1">
      <alignment horizontal="center" vertical="center"/>
    </xf>
    <xf numFmtId="38" fontId="1" fillId="0" borderId="68" xfId="1" applyFont="1" applyBorder="1" applyAlignment="1">
      <alignment horizontal="center" vertical="center"/>
    </xf>
    <xf numFmtId="38" fontId="1" fillId="0" borderId="69" xfId="1" applyFont="1" applyBorder="1" applyAlignment="1">
      <alignment horizontal="center" vertical="center"/>
    </xf>
    <xf numFmtId="38" fontId="1" fillId="0" borderId="71" xfId="1" applyFont="1" applyBorder="1" applyAlignment="1">
      <alignment horizontal="center" vertical="center"/>
    </xf>
    <xf numFmtId="38" fontId="1" fillId="2" borderId="72" xfId="1" applyFont="1" applyFill="1" applyBorder="1" applyAlignment="1">
      <alignment horizontal="center" vertical="center"/>
    </xf>
    <xf numFmtId="38" fontId="1" fillId="2" borderId="28" xfId="1" applyFont="1" applyFill="1" applyBorder="1" applyAlignment="1">
      <alignment horizontal="center" vertical="center"/>
    </xf>
    <xf numFmtId="38" fontId="1" fillId="3" borderId="33" xfId="1" applyFont="1" applyFill="1" applyBorder="1" applyAlignment="1">
      <alignment horizontal="center" vertical="center"/>
    </xf>
    <xf numFmtId="38" fontId="1" fillId="3" borderId="28" xfId="1" applyFont="1" applyFill="1" applyBorder="1" applyAlignment="1">
      <alignment horizontal="center" vertical="center"/>
    </xf>
    <xf numFmtId="38" fontId="1" fillId="0" borderId="32" xfId="1" applyFont="1" applyBorder="1" applyAlignment="1">
      <alignment horizontal="center" vertical="center"/>
    </xf>
    <xf numFmtId="38" fontId="1" fillId="0" borderId="34" xfId="1" applyFont="1" applyBorder="1" applyAlignment="1">
      <alignment horizontal="center" vertical="center"/>
    </xf>
    <xf numFmtId="38" fontId="1" fillId="0" borderId="58" xfId="1" applyFont="1" applyBorder="1" applyAlignment="1">
      <alignment horizontal="center" vertical="center"/>
    </xf>
    <xf numFmtId="38" fontId="1" fillId="0" borderId="60" xfId="1" applyFont="1" applyBorder="1" applyAlignment="1">
      <alignment horizontal="center" vertical="center"/>
    </xf>
    <xf numFmtId="0" fontId="1" fillId="0" borderId="55" xfId="2" applyFont="1" applyBorder="1" applyAlignment="1">
      <alignment horizontal="center" vertical="center"/>
    </xf>
    <xf numFmtId="0" fontId="8" fillId="2" borderId="7" xfId="2" applyFont="1" applyFill="1" applyBorder="1" applyAlignment="1">
      <alignment horizontal="center" vertical="center" wrapText="1"/>
    </xf>
    <xf numFmtId="0" fontId="8" fillId="2" borderId="7" xfId="2" applyFont="1" applyFill="1" applyBorder="1" applyAlignment="1">
      <alignment horizontal="center" vertical="center"/>
    </xf>
    <xf numFmtId="38" fontId="1" fillId="0" borderId="5" xfId="1" applyFont="1" applyBorder="1" applyAlignment="1">
      <alignment horizontal="center" vertical="center"/>
    </xf>
    <xf numFmtId="0" fontId="5" fillId="3" borderId="64" xfId="2" applyFont="1" applyFill="1" applyBorder="1" applyAlignment="1">
      <alignment horizontal="center" vertical="center" wrapText="1"/>
    </xf>
    <xf numFmtId="0" fontId="5" fillId="3" borderId="65" xfId="2" applyFont="1" applyFill="1" applyBorder="1" applyAlignment="1">
      <alignment horizontal="center" vertical="center" wrapText="1"/>
    </xf>
    <xf numFmtId="0" fontId="5" fillId="3" borderId="66" xfId="2" applyFont="1" applyFill="1" applyBorder="1" applyAlignment="1">
      <alignment horizontal="center" vertical="center" wrapText="1"/>
    </xf>
    <xf numFmtId="0" fontId="5" fillId="4" borderId="65" xfId="2" applyFont="1" applyFill="1" applyBorder="1" applyAlignment="1">
      <alignment horizontal="center" vertical="center"/>
    </xf>
    <xf numFmtId="0" fontId="5" fillId="4" borderId="77" xfId="2" applyFont="1" applyFill="1" applyBorder="1" applyAlignment="1">
      <alignment horizontal="center" vertical="center"/>
    </xf>
    <xf numFmtId="38" fontId="1" fillId="3" borderId="79" xfId="1" applyFont="1" applyFill="1" applyBorder="1" applyAlignment="1">
      <alignment horizontal="center" vertical="center"/>
    </xf>
    <xf numFmtId="38" fontId="1" fillId="3" borderId="80" xfId="1" applyFont="1" applyFill="1" applyBorder="1" applyAlignment="1">
      <alignment horizontal="center" vertical="center"/>
    </xf>
    <xf numFmtId="38" fontId="1" fillId="3" borderId="81" xfId="1" applyFont="1" applyFill="1" applyBorder="1" applyAlignment="1">
      <alignment horizontal="center" vertical="center"/>
    </xf>
    <xf numFmtId="38" fontId="25" fillId="0" borderId="12" xfId="1" applyFont="1" applyBorder="1" applyAlignment="1">
      <alignment horizontal="center" vertical="center"/>
    </xf>
    <xf numFmtId="38" fontId="25" fillId="0" borderId="13" xfId="1" applyFont="1" applyBorder="1" applyAlignment="1">
      <alignment horizontal="center" vertical="center"/>
    </xf>
    <xf numFmtId="38" fontId="25" fillId="0" borderId="11" xfId="1" applyFont="1" applyBorder="1" applyAlignment="1">
      <alignment horizontal="center" vertical="center"/>
    </xf>
    <xf numFmtId="38" fontId="25" fillId="0" borderId="102" xfId="1" applyFont="1" applyFill="1" applyBorder="1" applyAlignment="1">
      <alignment horizontal="center" vertical="center"/>
    </xf>
    <xf numFmtId="38" fontId="25" fillId="0" borderId="65" xfId="1" applyFont="1" applyFill="1" applyBorder="1" applyAlignment="1">
      <alignment horizontal="center" vertical="center"/>
    </xf>
    <xf numFmtId="38" fontId="25" fillId="0" borderId="77" xfId="1" applyFont="1" applyFill="1" applyBorder="1" applyAlignment="1">
      <alignment horizontal="center" vertical="center"/>
    </xf>
    <xf numFmtId="38" fontId="25" fillId="0" borderId="107" xfId="1" applyFont="1" applyFill="1" applyBorder="1" applyAlignment="1">
      <alignment horizontal="center" vertical="center"/>
    </xf>
    <xf numFmtId="38" fontId="25" fillId="0" borderId="0" xfId="1" applyFont="1" applyFill="1" applyBorder="1" applyAlignment="1">
      <alignment horizontal="center" vertical="center"/>
    </xf>
    <xf numFmtId="38" fontId="25" fillId="0" borderId="130" xfId="1" applyFont="1" applyFill="1" applyBorder="1" applyAlignment="1">
      <alignment horizontal="center" vertical="center"/>
    </xf>
    <xf numFmtId="38" fontId="25" fillId="0" borderId="103" xfId="1" applyFont="1" applyFill="1" applyBorder="1" applyAlignment="1">
      <alignment horizontal="center" vertical="center"/>
    </xf>
    <xf numFmtId="38" fontId="25" fillId="0" borderId="70" xfId="1" applyFont="1" applyFill="1" applyBorder="1" applyAlignment="1">
      <alignment horizontal="center" vertical="center"/>
    </xf>
    <xf numFmtId="38" fontId="25" fillId="0" borderId="104" xfId="1" applyFont="1" applyFill="1" applyBorder="1" applyAlignment="1">
      <alignment horizontal="center" vertical="center"/>
    </xf>
    <xf numFmtId="38" fontId="25" fillId="0" borderId="99" xfId="1" applyFont="1" applyBorder="1" applyAlignment="1">
      <alignment horizontal="center" vertical="center"/>
    </xf>
    <xf numFmtId="38" fontId="25" fillId="0" borderId="59" xfId="1" applyFont="1" applyBorder="1" applyAlignment="1">
      <alignment horizontal="center" vertical="center"/>
    </xf>
    <xf numFmtId="38" fontId="25" fillId="0" borderId="129" xfId="1" applyFont="1" applyBorder="1" applyAlignment="1">
      <alignment horizontal="center" vertical="center"/>
    </xf>
    <xf numFmtId="38" fontId="25" fillId="0" borderId="97" xfId="1" applyFont="1" applyBorder="1" applyAlignment="1">
      <alignment horizontal="center" vertical="center"/>
    </xf>
    <xf numFmtId="38" fontId="25" fillId="0" borderId="62" xfId="1" applyFont="1" applyBorder="1" applyAlignment="1">
      <alignment horizontal="center" vertical="center"/>
    </xf>
    <xf numFmtId="38" fontId="25" fillId="0" borderId="131" xfId="1" applyFont="1" applyBorder="1" applyAlignment="1">
      <alignment horizontal="center" vertical="center"/>
    </xf>
    <xf numFmtId="38" fontId="25" fillId="0" borderId="102" xfId="1" applyFont="1" applyBorder="1" applyAlignment="1">
      <alignment horizontal="center" vertical="center"/>
    </xf>
    <xf numFmtId="38" fontId="25" fillId="0" borderId="65" xfId="1" applyFont="1" applyBorder="1" applyAlignment="1">
      <alignment horizontal="center" vertical="center"/>
    </xf>
    <xf numFmtId="38" fontId="25" fillId="0" borderId="77" xfId="1" applyFont="1" applyBorder="1" applyAlignment="1">
      <alignment horizontal="center" vertical="center"/>
    </xf>
    <xf numFmtId="38" fontId="25" fillId="0" borderId="107" xfId="1" applyFont="1" applyBorder="1" applyAlignment="1">
      <alignment horizontal="center" vertical="center"/>
    </xf>
    <xf numFmtId="38" fontId="25" fillId="0" borderId="0" xfId="1" applyFont="1" applyBorder="1" applyAlignment="1">
      <alignment horizontal="center" vertical="center"/>
    </xf>
    <xf numFmtId="38" fontId="25" fillId="0" borderId="130" xfId="1" applyFont="1" applyBorder="1" applyAlignment="1">
      <alignment horizontal="center" vertical="center"/>
    </xf>
    <xf numFmtId="38" fontId="25" fillId="0" borderId="103" xfId="1" applyFont="1" applyBorder="1" applyAlignment="1">
      <alignment horizontal="center" vertical="center"/>
    </xf>
    <xf numFmtId="38" fontId="25" fillId="0" borderId="70" xfId="1" applyFont="1" applyBorder="1" applyAlignment="1">
      <alignment horizontal="center" vertical="center"/>
    </xf>
    <xf numFmtId="38" fontId="25" fillId="0" borderId="104" xfId="1" applyFont="1" applyBorder="1" applyAlignment="1">
      <alignment horizontal="center" vertical="center"/>
    </xf>
    <xf numFmtId="38" fontId="25" fillId="0" borderId="98" xfId="1" applyFont="1" applyBorder="1" applyAlignment="1">
      <alignment horizontal="center" vertical="center"/>
    </xf>
    <xf numFmtId="38" fontId="25" fillId="0" borderId="20" xfId="1" applyFont="1" applyBorder="1" applyAlignment="1">
      <alignment horizontal="center" vertical="center"/>
    </xf>
    <xf numFmtId="38" fontId="25" fillId="0" borderId="132" xfId="1" applyFont="1" applyBorder="1" applyAlignment="1">
      <alignment horizontal="center" vertical="center"/>
    </xf>
  </cellXfs>
  <cellStyles count="3">
    <cellStyle name="桁区切り" xfId="1" builtinId="6"/>
    <cellStyle name="標準" xfId="0" builtinId="0"/>
    <cellStyle name="標準_230714　同行援護及び移動支援の方針（課長説明）" xfId="2" xr:uid="{00000000-0005-0000-0000-000002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47624</xdr:colOff>
      <xdr:row>14</xdr:row>
      <xdr:rowOff>204259</xdr:rowOff>
    </xdr:from>
    <xdr:to>
      <xdr:col>25</xdr:col>
      <xdr:colOff>266699</xdr:colOff>
      <xdr:row>16</xdr:row>
      <xdr:rowOff>48684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222874" y="3061759"/>
          <a:ext cx="1870075" cy="479425"/>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①世帯合計と②多子軽減後世帯合計を比較</a:t>
          </a:r>
          <a:endParaRPr kumimoji="1" lang="en-US" altLang="ja-JP" sz="1100">
            <a:solidFill>
              <a:sysClr val="windowText" lastClr="000000"/>
            </a:solidFill>
          </a:endParaRPr>
        </a:p>
      </xdr:txBody>
    </xdr:sp>
    <xdr:clientData/>
  </xdr:twoCellAnchor>
  <xdr:twoCellAnchor>
    <xdr:from>
      <xdr:col>33</xdr:col>
      <xdr:colOff>247650</xdr:colOff>
      <xdr:row>13</xdr:row>
      <xdr:rowOff>266699</xdr:rowOff>
    </xdr:from>
    <xdr:to>
      <xdr:col>40</xdr:col>
      <xdr:colOff>257175</xdr:colOff>
      <xdr:row>16</xdr:row>
      <xdr:rowOff>57150</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9315450" y="2781299"/>
          <a:ext cx="1943100" cy="733426"/>
        </a:xfrm>
        <a:prstGeom prst="wedgeRectCallout">
          <a:avLst>
            <a:gd name="adj1" fmla="val -20343"/>
            <a:gd name="adj2" fmla="val 89994"/>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①と②を比較した結果、②のほうが大きい場合のみ、第２子に独自減免を行う</a:t>
          </a:r>
        </a:p>
      </xdr:txBody>
    </xdr:sp>
    <xdr:clientData/>
  </xdr:twoCellAnchor>
  <xdr:twoCellAnchor>
    <xdr:from>
      <xdr:col>27</xdr:col>
      <xdr:colOff>63500</xdr:colOff>
      <xdr:row>14</xdr:row>
      <xdr:rowOff>127000</xdr:rowOff>
    </xdr:from>
    <xdr:to>
      <xdr:col>28</xdr:col>
      <xdr:colOff>248708</xdr:colOff>
      <xdr:row>16</xdr:row>
      <xdr:rowOff>231775</xdr:rowOff>
    </xdr:to>
    <xdr:sp macro="" textlink="">
      <xdr:nvSpPr>
        <xdr:cNvPr id="6" name="上下矢印 5">
          <a:extLst>
            <a:ext uri="{FF2B5EF4-FFF2-40B4-BE49-F238E27FC236}">
              <a16:creationId xmlns:a16="http://schemas.microsoft.com/office/drawing/2014/main" id="{00000000-0008-0000-0000-000006000000}"/>
            </a:ext>
          </a:extLst>
        </xdr:cNvPr>
        <xdr:cNvSpPr/>
      </xdr:nvSpPr>
      <xdr:spPr>
        <a:xfrm>
          <a:off x="7440083" y="2984500"/>
          <a:ext cx="460375" cy="739775"/>
        </a:xfrm>
        <a:prstGeom prst="upDownArrow">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78441</xdr:colOff>
      <xdr:row>23</xdr:row>
      <xdr:rowOff>11205</xdr:rowOff>
    </xdr:from>
    <xdr:to>
      <xdr:col>34</xdr:col>
      <xdr:colOff>145677</xdr:colOff>
      <xdr:row>24</xdr:row>
      <xdr:rowOff>302558</xdr:rowOff>
    </xdr:to>
    <xdr:sp macro="" textlink="">
      <xdr:nvSpPr>
        <xdr:cNvPr id="8" name="上下矢印 7">
          <a:extLst>
            <a:ext uri="{FF2B5EF4-FFF2-40B4-BE49-F238E27FC236}">
              <a16:creationId xmlns:a16="http://schemas.microsoft.com/office/drawing/2014/main" id="{00000000-0008-0000-0100-000008000000}"/>
            </a:ext>
          </a:extLst>
        </xdr:cNvPr>
        <xdr:cNvSpPr/>
      </xdr:nvSpPr>
      <xdr:spPr>
        <a:xfrm>
          <a:off x="9547412" y="6869205"/>
          <a:ext cx="425824" cy="605118"/>
        </a:xfrm>
        <a:prstGeom prst="upDownArrow">
          <a:avLst>
            <a:gd name="adj1" fmla="val 50000"/>
            <a:gd name="adj2" fmla="val 29412"/>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eaVert" lIns="0" tIns="0" rIns="0" bIns="0" rtlCol="0" anchor="ctr"/>
        <a:lstStyle/>
        <a:p>
          <a:pPr algn="ctr">
            <a:lnSpc>
              <a:spcPts val="1200"/>
            </a:lnSpc>
          </a:pPr>
          <a:r>
            <a:rPr lang="ja-JP" altLang="en-US" sz="1000">
              <a:solidFill>
                <a:sysClr val="windowText" lastClr="000000"/>
              </a:solidFill>
            </a:rPr>
            <a:t>比較</a:t>
          </a:r>
        </a:p>
      </xdr:txBody>
    </xdr:sp>
    <xdr:clientData/>
  </xdr:twoCellAnchor>
  <xdr:twoCellAnchor>
    <xdr:from>
      <xdr:col>36</xdr:col>
      <xdr:colOff>369795</xdr:colOff>
      <xdr:row>2</xdr:row>
      <xdr:rowOff>1</xdr:rowOff>
    </xdr:from>
    <xdr:to>
      <xdr:col>44</xdr:col>
      <xdr:colOff>305471</xdr:colOff>
      <xdr:row>5</xdr:row>
      <xdr:rowOff>33617</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12158383" y="470648"/>
          <a:ext cx="3712059" cy="683557"/>
        </a:xfrm>
        <a:prstGeom prst="wedgeRectCallout">
          <a:avLst>
            <a:gd name="adj1" fmla="val -13442"/>
            <a:gd name="adj2" fmla="val 39813"/>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・①＞②となる場合、自治体助成分を行わずに、</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世帯の負担上限月額を適用する。</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・①≦②となる場合、自治体助成を行う。</a:t>
          </a:r>
          <a:endParaRPr kumimoji="1" lang="en-US" altLang="ja-JP" sz="1100">
            <a:solidFill>
              <a:sysClr val="windowText" lastClr="000000"/>
            </a:solidFill>
          </a:endParaRPr>
        </a:p>
      </xdr:txBody>
    </xdr:sp>
    <xdr:clientData/>
  </xdr:twoCellAnchor>
  <xdr:twoCellAnchor>
    <xdr:from>
      <xdr:col>36</xdr:col>
      <xdr:colOff>369795</xdr:colOff>
      <xdr:row>6</xdr:row>
      <xdr:rowOff>224115</xdr:rowOff>
    </xdr:from>
    <xdr:to>
      <xdr:col>44</xdr:col>
      <xdr:colOff>305471</xdr:colOff>
      <xdr:row>10</xdr:row>
      <xdr:rowOff>123260</xdr:rowOff>
    </xdr:to>
    <xdr:sp macro="" textlink="">
      <xdr:nvSpPr>
        <xdr:cNvPr id="13" name="四角形吹き出し 12">
          <a:extLst>
            <a:ext uri="{FF2B5EF4-FFF2-40B4-BE49-F238E27FC236}">
              <a16:creationId xmlns:a16="http://schemas.microsoft.com/office/drawing/2014/main" id="{00000000-0008-0000-0100-00000D000000}"/>
            </a:ext>
          </a:extLst>
        </xdr:cNvPr>
        <xdr:cNvSpPr/>
      </xdr:nvSpPr>
      <xdr:spPr>
        <a:xfrm>
          <a:off x="12158383" y="1636056"/>
          <a:ext cx="3712059" cy="1098175"/>
        </a:xfrm>
        <a:prstGeom prst="wedgeRectCallout">
          <a:avLst>
            <a:gd name="adj1" fmla="val -20634"/>
            <a:gd name="adj2" fmla="val 162191"/>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自治体助成を行うより、世帯の負担上限月額を適用する方が実質的な負担額が少ないため、自治体助成は行わずに、世帯の負担上限月額を適用する。</a:t>
          </a:r>
          <a:endParaRPr kumimoji="1" lang="en-US" altLang="ja-JP" sz="1100">
            <a:solidFill>
              <a:sysClr val="windowText" lastClr="000000"/>
            </a:solidFill>
          </a:endParaRPr>
        </a:p>
      </xdr:txBody>
    </xdr:sp>
    <xdr:clientData/>
  </xdr:twoCellAnchor>
  <xdr:twoCellAnchor>
    <xdr:from>
      <xdr:col>38</xdr:col>
      <xdr:colOff>272301</xdr:colOff>
      <xdr:row>5</xdr:row>
      <xdr:rowOff>89645</xdr:rowOff>
    </xdr:from>
    <xdr:to>
      <xdr:col>38</xdr:col>
      <xdr:colOff>272301</xdr:colOff>
      <xdr:row>6</xdr:row>
      <xdr:rowOff>134471</xdr:rowOff>
    </xdr:to>
    <xdr:cxnSp macro="">
      <xdr:nvCxnSpPr>
        <xdr:cNvPr id="16" name="直線矢印コネクタ 15">
          <a:extLst>
            <a:ext uri="{FF2B5EF4-FFF2-40B4-BE49-F238E27FC236}">
              <a16:creationId xmlns:a16="http://schemas.microsoft.com/office/drawing/2014/main" id="{00000000-0008-0000-0100-000010000000}"/>
            </a:ext>
          </a:extLst>
        </xdr:cNvPr>
        <xdr:cNvCxnSpPr/>
      </xdr:nvCxnSpPr>
      <xdr:spPr>
        <a:xfrm>
          <a:off x="12946154" y="1210233"/>
          <a:ext cx="0" cy="336179"/>
        </a:xfrm>
        <a:prstGeom prst="straightConnector1">
          <a:avLst/>
        </a:prstGeom>
        <a:ln w="38100" cmpd="sng">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268942</xdr:colOff>
      <xdr:row>23</xdr:row>
      <xdr:rowOff>168088</xdr:rowOff>
    </xdr:from>
    <xdr:to>
      <xdr:col>37</xdr:col>
      <xdr:colOff>0</xdr:colOff>
      <xdr:row>24</xdr:row>
      <xdr:rowOff>224117</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10096501" y="7026088"/>
          <a:ext cx="1053352" cy="369794"/>
        </a:xfrm>
        <a:prstGeom prst="rightArrow">
          <a:avLst>
            <a:gd name="adj1" fmla="val 50000"/>
            <a:gd name="adj2" fmla="val 49788"/>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ja-JP" altLang="en-US" sz="1000">
              <a:solidFill>
                <a:sysClr val="windowText" lastClr="000000"/>
              </a:solidFill>
            </a:rPr>
            <a:t>比較の結果</a:t>
          </a:r>
        </a:p>
      </xdr:txBody>
    </xdr:sp>
    <xdr:clientData/>
  </xdr:twoCellAnchor>
  <xdr:twoCellAnchor>
    <xdr:from>
      <xdr:col>36</xdr:col>
      <xdr:colOff>593911</xdr:colOff>
      <xdr:row>34</xdr:row>
      <xdr:rowOff>22409</xdr:rowOff>
    </xdr:from>
    <xdr:to>
      <xdr:col>55</xdr:col>
      <xdr:colOff>11206</xdr:colOff>
      <xdr:row>38</xdr:row>
      <xdr:rowOff>78440</xdr:rowOff>
    </xdr:to>
    <xdr:sp macro="" textlink="">
      <xdr:nvSpPr>
        <xdr:cNvPr id="19" name="四角形吹き出し 18">
          <a:extLst>
            <a:ext uri="{FF2B5EF4-FFF2-40B4-BE49-F238E27FC236}">
              <a16:creationId xmlns:a16="http://schemas.microsoft.com/office/drawing/2014/main" id="{00000000-0008-0000-0100-000013000000}"/>
            </a:ext>
          </a:extLst>
        </xdr:cNvPr>
        <xdr:cNvSpPr/>
      </xdr:nvSpPr>
      <xdr:spPr>
        <a:xfrm>
          <a:off x="12483352" y="9894791"/>
          <a:ext cx="6723530" cy="1266267"/>
        </a:xfrm>
        <a:prstGeom prst="wedgeRectCallout">
          <a:avLst>
            <a:gd name="adj1" fmla="val -13442"/>
            <a:gd name="adj2" fmla="val 39813"/>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a:solidFill>
                <a:sysClr val="windowText" lastClr="000000"/>
              </a:solidFill>
            </a:rPr>
            <a:t>【</a:t>
          </a:r>
          <a:r>
            <a:rPr kumimoji="1" lang="ja-JP" altLang="en-US" sz="1100">
              <a:solidFill>
                <a:sysClr val="windowText" lastClr="000000"/>
              </a:solidFill>
            </a:rPr>
            <a:t>補足</a:t>
          </a:r>
          <a:r>
            <a:rPr kumimoji="1" lang="en-US" altLang="ja-JP" sz="1100">
              <a:solidFill>
                <a:sysClr val="windowText" lastClr="000000"/>
              </a:solidFill>
            </a:rPr>
            <a:t>】</a:t>
          </a:r>
        </a:p>
        <a:p>
          <a:pPr algn="l">
            <a:lnSpc>
              <a:spcPts val="1300"/>
            </a:lnSpc>
          </a:pPr>
          <a:r>
            <a:rPr kumimoji="1" lang="ja-JP" altLang="en-US" sz="1100">
              <a:solidFill>
                <a:sysClr val="windowText" lastClr="000000"/>
              </a:solidFill>
            </a:rPr>
            <a:t>高額障害福祉サービスまたは高額障害児通所給付費（世帯の負担上限月額を超過した場合に、超過した負担分を償還する制度）における</a:t>
          </a:r>
          <a:r>
            <a:rPr kumimoji="1" lang="ja-JP" altLang="en-US" sz="1100" u="sng">
              <a:solidFill>
                <a:sysClr val="windowText" lastClr="000000"/>
              </a:solidFill>
            </a:rPr>
            <a:t>超過分の負担額とは、自治体助成実施後の実質的な負担額を用いています</a:t>
          </a:r>
          <a:r>
            <a:rPr kumimoji="1" lang="ja-JP" altLang="en-US" sz="1100">
              <a:solidFill>
                <a:sysClr val="windowText" lastClr="000000"/>
              </a:solidFill>
            </a:rPr>
            <a:t>。</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そのため、当該、世帯での上限額管理事務においても、世帯の負担上限月額との比較については、</a:t>
          </a:r>
          <a:r>
            <a:rPr kumimoji="1" lang="ja-JP" altLang="ja-JP" sz="1100" b="1" i="0" u="sng">
              <a:solidFill>
                <a:srgbClr val="FF0000"/>
              </a:solidFill>
              <a:effectLst/>
              <a:latin typeface="+mn-lt"/>
              <a:ea typeface="+mn-ea"/>
              <a:cs typeface="+mn-cs"/>
            </a:rPr>
            <a:t>自治体助成実施後の実質的な負担額</a:t>
          </a:r>
          <a:r>
            <a:rPr kumimoji="1" lang="ja-JP" altLang="en-US" sz="1100" b="1" i="0" u="sng">
              <a:solidFill>
                <a:srgbClr val="FF0000"/>
              </a:solidFill>
              <a:effectLst/>
              <a:latin typeface="+mn-lt"/>
              <a:ea typeface="+mn-ea"/>
              <a:cs typeface="+mn-cs"/>
            </a:rPr>
            <a:t>が世帯の負担上限月額を超過するか否かの確認を行います。</a:t>
          </a:r>
          <a:endParaRPr kumimoji="1" lang="en-US" altLang="ja-JP" sz="1100" b="1" i="0" u="sng">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3365</xdr:colOff>
      <xdr:row>2</xdr:row>
      <xdr:rowOff>78442</xdr:rowOff>
    </xdr:from>
    <xdr:to>
      <xdr:col>47</xdr:col>
      <xdr:colOff>84718</xdr:colOff>
      <xdr:row>5</xdr:row>
      <xdr:rowOff>123264</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13147865" y="638736"/>
          <a:ext cx="3600000" cy="784410"/>
        </a:xfrm>
        <a:prstGeom prst="wedgeRectCallout">
          <a:avLst>
            <a:gd name="adj1" fmla="val -13442"/>
            <a:gd name="adj2" fmla="val 39813"/>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・①＞②となる場合、自治体助成分を行わずに、</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世帯の負担上限月額を適用する。</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・①≦②となる場合、自治体助成を行う。</a:t>
          </a:r>
          <a:endParaRPr kumimoji="1" lang="en-US" altLang="ja-JP" sz="1100">
            <a:solidFill>
              <a:sysClr val="windowText" lastClr="000000"/>
            </a:solidFill>
          </a:endParaRPr>
        </a:p>
      </xdr:txBody>
    </xdr:sp>
    <xdr:clientData/>
  </xdr:twoCellAnchor>
  <xdr:twoCellAnchor>
    <xdr:from>
      <xdr:col>38</xdr:col>
      <xdr:colOff>3365</xdr:colOff>
      <xdr:row>6</xdr:row>
      <xdr:rowOff>336173</xdr:rowOff>
    </xdr:from>
    <xdr:to>
      <xdr:col>47</xdr:col>
      <xdr:colOff>84718</xdr:colOff>
      <xdr:row>10</xdr:row>
      <xdr:rowOff>201701</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3147865" y="1983438"/>
          <a:ext cx="3600000" cy="1187822"/>
        </a:xfrm>
        <a:prstGeom prst="wedgeRectCallout">
          <a:avLst>
            <a:gd name="adj1" fmla="val -30462"/>
            <a:gd name="adj2" fmla="val 165175"/>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自治体助成を行うより、世帯の負担上限月額を適用する方が実質的な負担額が少ないため、自治体助成は行わずに、世帯の負担上限月額を適用する。</a:t>
          </a:r>
          <a:endParaRPr kumimoji="1" lang="en-US" altLang="ja-JP" sz="1100">
            <a:solidFill>
              <a:sysClr val="windowText" lastClr="000000"/>
            </a:solidFill>
          </a:endParaRPr>
        </a:p>
      </xdr:txBody>
    </xdr:sp>
    <xdr:clientData/>
  </xdr:twoCellAnchor>
  <xdr:twoCellAnchor>
    <xdr:from>
      <xdr:col>37</xdr:col>
      <xdr:colOff>268939</xdr:colOff>
      <xdr:row>34</xdr:row>
      <xdr:rowOff>280146</xdr:rowOff>
    </xdr:from>
    <xdr:to>
      <xdr:col>55</xdr:col>
      <xdr:colOff>268940</xdr:colOff>
      <xdr:row>40</xdr:row>
      <xdr:rowOff>11206</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3122086" y="10970558"/>
          <a:ext cx="6499413" cy="1680883"/>
        </a:xfrm>
        <a:prstGeom prst="wedgeRectCallout">
          <a:avLst>
            <a:gd name="adj1" fmla="val -13442"/>
            <a:gd name="adj2" fmla="val 39813"/>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a:solidFill>
                <a:sysClr val="windowText" lastClr="000000"/>
              </a:solidFill>
            </a:rPr>
            <a:t>【</a:t>
          </a:r>
          <a:r>
            <a:rPr kumimoji="1" lang="ja-JP" altLang="en-US" sz="1100">
              <a:solidFill>
                <a:sysClr val="windowText" lastClr="000000"/>
              </a:solidFill>
            </a:rPr>
            <a:t>補足</a:t>
          </a:r>
          <a:r>
            <a:rPr kumimoji="1" lang="en-US" altLang="ja-JP" sz="1100">
              <a:solidFill>
                <a:sysClr val="windowText" lastClr="000000"/>
              </a:solidFill>
            </a:rPr>
            <a:t>】</a:t>
          </a:r>
        </a:p>
        <a:p>
          <a:pPr algn="l">
            <a:lnSpc>
              <a:spcPts val="1300"/>
            </a:lnSpc>
          </a:pPr>
          <a:r>
            <a:rPr kumimoji="1" lang="ja-JP" altLang="en-US" sz="1100">
              <a:solidFill>
                <a:sysClr val="windowText" lastClr="000000"/>
              </a:solidFill>
            </a:rPr>
            <a:t>高額障害福祉サービスまたは高額障害児通所給付費（世帯の負担上限月額を超過した場合に、超過した負担分を償還する制度）における</a:t>
          </a:r>
          <a:r>
            <a:rPr kumimoji="1" lang="ja-JP" altLang="en-US" sz="1100" u="sng">
              <a:solidFill>
                <a:sysClr val="windowText" lastClr="000000"/>
              </a:solidFill>
            </a:rPr>
            <a:t>超過分の負担額とは、自治体助成実施後の実質的な負担額を用いています</a:t>
          </a:r>
          <a:r>
            <a:rPr kumimoji="1" lang="ja-JP" altLang="en-US" sz="1100">
              <a:solidFill>
                <a:sysClr val="windowText" lastClr="000000"/>
              </a:solidFill>
            </a:rPr>
            <a:t>。</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そのため、当該、世帯での上限額管理事務においても、世帯の負担上限月額との比較については、</a:t>
          </a:r>
          <a:r>
            <a:rPr kumimoji="1" lang="ja-JP" altLang="ja-JP" sz="1100" b="1" i="0" u="sng">
              <a:solidFill>
                <a:srgbClr val="FF0000"/>
              </a:solidFill>
              <a:effectLst/>
              <a:latin typeface="+mn-lt"/>
              <a:ea typeface="+mn-ea"/>
              <a:cs typeface="+mn-cs"/>
            </a:rPr>
            <a:t>自治体助成実施後の実質的な負担額</a:t>
          </a:r>
          <a:r>
            <a:rPr kumimoji="1" lang="ja-JP" altLang="en-US" sz="1100" b="1" i="0" u="sng">
              <a:solidFill>
                <a:srgbClr val="FF0000"/>
              </a:solidFill>
              <a:effectLst/>
              <a:latin typeface="+mn-lt"/>
              <a:ea typeface="+mn-ea"/>
              <a:cs typeface="+mn-cs"/>
            </a:rPr>
            <a:t>が世帯の負担上限月額を超過するか否かの確認を行います。</a:t>
          </a:r>
          <a:endParaRPr kumimoji="1" lang="en-US" altLang="ja-JP" sz="1100" b="1" i="0" u="sng">
            <a:solidFill>
              <a:srgbClr val="FF0000"/>
            </a:solidFill>
          </a:endParaRPr>
        </a:p>
      </xdr:txBody>
    </xdr:sp>
    <xdr:clientData/>
  </xdr:twoCellAnchor>
  <xdr:twoCellAnchor>
    <xdr:from>
      <xdr:col>39</xdr:col>
      <xdr:colOff>262776</xdr:colOff>
      <xdr:row>5</xdr:row>
      <xdr:rowOff>235321</xdr:rowOff>
    </xdr:from>
    <xdr:to>
      <xdr:col>39</xdr:col>
      <xdr:colOff>262776</xdr:colOff>
      <xdr:row>6</xdr:row>
      <xdr:rowOff>246529</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a:off x="13676217" y="1535203"/>
          <a:ext cx="0" cy="358591"/>
        </a:xfrm>
        <a:prstGeom prst="straightConnector1">
          <a:avLst/>
        </a:prstGeom>
        <a:ln w="38100" cmpd="sng">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22410</xdr:colOff>
      <xdr:row>22</xdr:row>
      <xdr:rowOff>302559</xdr:rowOff>
    </xdr:from>
    <xdr:to>
      <xdr:col>35</xdr:col>
      <xdr:colOff>89646</xdr:colOff>
      <xdr:row>24</xdr:row>
      <xdr:rowOff>268941</xdr:rowOff>
    </xdr:to>
    <xdr:sp macro="" textlink="">
      <xdr:nvSpPr>
        <xdr:cNvPr id="11" name="上下矢印 10">
          <a:extLst>
            <a:ext uri="{FF2B5EF4-FFF2-40B4-BE49-F238E27FC236}">
              <a16:creationId xmlns:a16="http://schemas.microsoft.com/office/drawing/2014/main" id="{00000000-0008-0000-0200-00000B000000}"/>
            </a:ext>
          </a:extLst>
        </xdr:cNvPr>
        <xdr:cNvSpPr/>
      </xdr:nvSpPr>
      <xdr:spPr>
        <a:xfrm>
          <a:off x="11833410" y="7138147"/>
          <a:ext cx="425824" cy="593912"/>
        </a:xfrm>
        <a:prstGeom prst="upDownArrow">
          <a:avLst>
            <a:gd name="adj1" fmla="val 50000"/>
            <a:gd name="adj2" fmla="val 29412"/>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eaVert" lIns="0" tIns="0" rIns="0" bIns="0" rtlCol="0" anchor="ctr"/>
        <a:lstStyle/>
        <a:p>
          <a:pPr algn="ctr">
            <a:lnSpc>
              <a:spcPts val="1200"/>
            </a:lnSpc>
          </a:pPr>
          <a:r>
            <a:rPr lang="ja-JP" altLang="en-US" sz="1000">
              <a:solidFill>
                <a:sysClr val="windowText" lastClr="000000"/>
              </a:solidFill>
            </a:rPr>
            <a:t>比較</a:t>
          </a:r>
        </a:p>
      </xdr:txBody>
    </xdr:sp>
    <xdr:clientData/>
  </xdr:twoCellAnchor>
  <xdr:twoCellAnchor>
    <xdr:from>
      <xdr:col>35</xdr:col>
      <xdr:colOff>112058</xdr:colOff>
      <xdr:row>23</xdr:row>
      <xdr:rowOff>112060</xdr:rowOff>
    </xdr:from>
    <xdr:to>
      <xdr:col>37</xdr:col>
      <xdr:colOff>448233</xdr:colOff>
      <xdr:row>24</xdr:row>
      <xdr:rowOff>156883</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12281646" y="7261413"/>
          <a:ext cx="1053352" cy="358588"/>
        </a:xfrm>
        <a:prstGeom prst="rightArrow">
          <a:avLst>
            <a:gd name="adj1" fmla="val 50000"/>
            <a:gd name="adj2" fmla="val 49788"/>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ja-JP" altLang="en-US" sz="1000">
              <a:solidFill>
                <a:sysClr val="windowText" lastClr="000000"/>
              </a:solidFill>
            </a:rPr>
            <a:t>比較の結果</a:t>
          </a:r>
        </a:p>
      </xdr:txBody>
    </xdr:sp>
    <xdr:clientData/>
  </xdr:twoCellAnchor>
  <xdr:twoCellAnchor>
    <xdr:from>
      <xdr:col>63</xdr:col>
      <xdr:colOff>56029</xdr:colOff>
      <xdr:row>4</xdr:row>
      <xdr:rowOff>313762</xdr:rowOff>
    </xdr:from>
    <xdr:to>
      <xdr:col>85</xdr:col>
      <xdr:colOff>504264</xdr:colOff>
      <xdr:row>22</xdr:row>
      <xdr:rowOff>100853</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21817853" y="1299880"/>
          <a:ext cx="19016382" cy="5636561"/>
        </a:xfrm>
        <a:prstGeom prst="round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000">
              <a:solidFill>
                <a:srgbClr val="FF0000"/>
              </a:solidFill>
            </a:rPr>
            <a:t>計算式を埋め込んでいます。</a:t>
          </a:r>
          <a:endParaRPr kumimoji="1" lang="en-US" altLang="ja-JP" sz="3000">
            <a:solidFill>
              <a:srgbClr val="FF0000"/>
            </a:solidFill>
          </a:endParaRPr>
        </a:p>
        <a:p>
          <a:pPr algn="ctr"/>
          <a:r>
            <a:rPr kumimoji="1" lang="ja-JP" altLang="en-US" sz="3000">
              <a:solidFill>
                <a:srgbClr val="FF0000"/>
              </a:solidFill>
            </a:rPr>
            <a:t>さわらないで下さい。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141193</xdr:colOff>
      <xdr:row>13</xdr:row>
      <xdr:rowOff>201145</xdr:rowOff>
    </xdr:from>
    <xdr:to>
      <xdr:col>27</xdr:col>
      <xdr:colOff>103093</xdr:colOff>
      <xdr:row>15</xdr:row>
      <xdr:rowOff>48745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951443" y="4287370"/>
          <a:ext cx="2447925" cy="476250"/>
        </a:xfrm>
        <a:prstGeom prst="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①世帯合計と②多子軽減後世帯合計を比較</a:t>
          </a:r>
          <a:endParaRPr kumimoji="1" lang="en-US" altLang="ja-JP" sz="1100">
            <a:solidFill>
              <a:sysClr val="windowText" lastClr="000000"/>
            </a:solidFill>
          </a:endParaRPr>
        </a:p>
      </xdr:txBody>
    </xdr:sp>
    <xdr:clientData/>
  </xdr:twoCellAnchor>
  <xdr:twoCellAnchor>
    <xdr:from>
      <xdr:col>20</xdr:col>
      <xdr:colOff>210111</xdr:colOff>
      <xdr:row>1</xdr:row>
      <xdr:rowOff>239806</xdr:rowOff>
    </xdr:from>
    <xdr:to>
      <xdr:col>32</xdr:col>
      <xdr:colOff>156135</xdr:colOff>
      <xdr:row>4</xdr:row>
      <xdr:rowOff>58832</xdr:rowOff>
    </xdr:to>
    <xdr:sp macro="" textlink="">
      <xdr:nvSpPr>
        <xdr:cNvPr id="3" name="四角形吹き出し 2">
          <a:extLst>
            <a:ext uri="{FF2B5EF4-FFF2-40B4-BE49-F238E27FC236}">
              <a16:creationId xmlns:a16="http://schemas.microsoft.com/office/drawing/2014/main" id="{00000000-0008-0000-0300-000003000000}"/>
            </a:ext>
          </a:extLst>
        </xdr:cNvPr>
        <xdr:cNvSpPr/>
      </xdr:nvSpPr>
      <xdr:spPr>
        <a:xfrm>
          <a:off x="6642287" y="553571"/>
          <a:ext cx="3307789" cy="760320"/>
        </a:xfrm>
        <a:prstGeom prst="wedgeRectCallout">
          <a:avLst>
            <a:gd name="adj1" fmla="val -24160"/>
            <a:gd name="adj2" fmla="val 79784"/>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ここが市独自軽減のみの利用者負担額（平成２５年度までの負担額）</a:t>
          </a:r>
          <a:endParaRPr kumimoji="1" lang="en-US" altLang="ja-JP" sz="1100">
            <a:solidFill>
              <a:sysClr val="windowText" lastClr="000000"/>
            </a:solidFill>
          </a:endParaRPr>
        </a:p>
        <a:p>
          <a:pPr algn="l"/>
          <a:r>
            <a:rPr kumimoji="1" lang="ja-JP" altLang="en-US" sz="1100">
              <a:solidFill>
                <a:sysClr val="windowText" lastClr="000000"/>
              </a:solidFill>
            </a:rPr>
            <a:t>保護者はこの額を事業所へ支払い。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35</xdr:col>
      <xdr:colOff>111125</xdr:colOff>
      <xdr:row>12</xdr:row>
      <xdr:rowOff>174625</xdr:rowOff>
    </xdr:from>
    <xdr:to>
      <xdr:col>42</xdr:col>
      <xdr:colOff>120650</xdr:colOff>
      <xdr:row>15</xdr:row>
      <xdr:rowOff>22225</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a:xfrm>
          <a:off x="10617200" y="3946525"/>
          <a:ext cx="1943100" cy="790575"/>
        </a:xfrm>
        <a:prstGeom prst="wedgeRectCallout">
          <a:avLst>
            <a:gd name="adj1" fmla="val -23283"/>
            <a:gd name="adj2" fmla="val 80563"/>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①と②を比較した結果、②のほうが大きい場合のみ、第２子に独自減免を行う</a:t>
          </a:r>
        </a:p>
      </xdr:txBody>
    </xdr:sp>
    <xdr:clientData/>
  </xdr:twoCellAnchor>
  <xdr:twoCellAnchor>
    <xdr:from>
      <xdr:col>28</xdr:col>
      <xdr:colOff>9525</xdr:colOff>
      <xdr:row>13</xdr:row>
      <xdr:rowOff>104775</xdr:rowOff>
    </xdr:from>
    <xdr:to>
      <xdr:col>29</xdr:col>
      <xdr:colOff>190500</xdr:colOff>
      <xdr:row>15</xdr:row>
      <xdr:rowOff>209550</xdr:rowOff>
    </xdr:to>
    <xdr:sp macro="" textlink="">
      <xdr:nvSpPr>
        <xdr:cNvPr id="5" name="上下矢印 4">
          <a:extLst>
            <a:ext uri="{FF2B5EF4-FFF2-40B4-BE49-F238E27FC236}">
              <a16:creationId xmlns:a16="http://schemas.microsoft.com/office/drawing/2014/main" id="{00000000-0008-0000-0300-000005000000}"/>
            </a:ext>
          </a:extLst>
        </xdr:cNvPr>
        <xdr:cNvSpPr/>
      </xdr:nvSpPr>
      <xdr:spPr>
        <a:xfrm>
          <a:off x="8582025" y="4191000"/>
          <a:ext cx="457200" cy="733425"/>
        </a:xfrm>
        <a:prstGeom prst="upDownArrow">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161925</xdr:colOff>
      <xdr:row>7</xdr:row>
      <xdr:rowOff>152400</xdr:rowOff>
    </xdr:from>
    <xdr:to>
      <xdr:col>32</xdr:col>
      <xdr:colOff>0</xdr:colOff>
      <xdr:row>7</xdr:row>
      <xdr:rowOff>152400</xdr:rowOff>
    </xdr:to>
    <xdr:sp macro="" textlink="">
      <xdr:nvSpPr>
        <xdr:cNvPr id="13954" name="Line 211">
          <a:extLst>
            <a:ext uri="{FF2B5EF4-FFF2-40B4-BE49-F238E27FC236}">
              <a16:creationId xmlns:a16="http://schemas.microsoft.com/office/drawing/2014/main" id="{00000000-0008-0000-0300-000082360000}"/>
            </a:ext>
          </a:extLst>
        </xdr:cNvPr>
        <xdr:cNvSpPr>
          <a:spLocks noChangeShapeType="1"/>
        </xdr:cNvSpPr>
      </xdr:nvSpPr>
      <xdr:spPr bwMode="auto">
        <a:xfrm>
          <a:off x="3790950" y="2352675"/>
          <a:ext cx="5886450" cy="0"/>
        </a:xfrm>
        <a:prstGeom prst="line">
          <a:avLst/>
        </a:prstGeom>
        <a:noFill/>
        <a:ln w="254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10</xdr:col>
      <xdr:colOff>114300</xdr:colOff>
      <xdr:row>10</xdr:row>
      <xdr:rowOff>152400</xdr:rowOff>
    </xdr:from>
    <xdr:to>
      <xdr:col>31</xdr:col>
      <xdr:colOff>228600</xdr:colOff>
      <xdr:row>10</xdr:row>
      <xdr:rowOff>152400</xdr:rowOff>
    </xdr:to>
    <xdr:sp macro="" textlink="">
      <xdr:nvSpPr>
        <xdr:cNvPr id="13955" name="Line 212">
          <a:extLst>
            <a:ext uri="{FF2B5EF4-FFF2-40B4-BE49-F238E27FC236}">
              <a16:creationId xmlns:a16="http://schemas.microsoft.com/office/drawing/2014/main" id="{00000000-0008-0000-0300-000083360000}"/>
            </a:ext>
          </a:extLst>
        </xdr:cNvPr>
        <xdr:cNvSpPr>
          <a:spLocks noChangeShapeType="1"/>
        </xdr:cNvSpPr>
      </xdr:nvSpPr>
      <xdr:spPr bwMode="auto">
        <a:xfrm>
          <a:off x="3743325" y="3295650"/>
          <a:ext cx="5886450" cy="0"/>
        </a:xfrm>
        <a:prstGeom prst="line">
          <a:avLst/>
        </a:prstGeom>
        <a:noFill/>
        <a:ln w="2540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33</xdr:col>
      <xdr:colOff>11206</xdr:colOff>
      <xdr:row>0</xdr:row>
      <xdr:rowOff>201707</xdr:rowOff>
    </xdr:from>
    <xdr:to>
      <xdr:col>45</xdr:col>
      <xdr:colOff>174065</xdr:colOff>
      <xdr:row>4</xdr:row>
      <xdr:rowOff>280148</xdr:rowOff>
    </xdr:to>
    <xdr:sp macro="" textlink="">
      <xdr:nvSpPr>
        <xdr:cNvPr id="8" name="フローチャート : 代替処理 7">
          <a:extLst>
            <a:ext uri="{FF2B5EF4-FFF2-40B4-BE49-F238E27FC236}">
              <a16:creationId xmlns:a16="http://schemas.microsoft.com/office/drawing/2014/main" id="{00000000-0008-0000-0300-000008000000}"/>
            </a:ext>
          </a:extLst>
        </xdr:cNvPr>
        <xdr:cNvSpPr/>
      </xdr:nvSpPr>
      <xdr:spPr>
        <a:xfrm>
          <a:off x="10085294" y="201707"/>
          <a:ext cx="3670300" cy="1333500"/>
        </a:xfrm>
        <a:prstGeom prst="flowChartAlternateProcess">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Ｂ事業所における利用者への実際の請求額</a:t>
          </a:r>
          <a:r>
            <a:rPr kumimoji="1" lang="en-US" altLang="ja-JP" sz="1400" b="1">
              <a:solidFill>
                <a:srgbClr val="FF0000"/>
              </a:solidFill>
            </a:rPr>
            <a:t>】</a:t>
          </a:r>
        </a:p>
        <a:p>
          <a:pPr algn="l"/>
          <a:r>
            <a:rPr kumimoji="1" lang="ja-JP" altLang="en-US" sz="1400"/>
            <a:t>あ－い＝利用者の負担額</a:t>
          </a:r>
          <a:endParaRPr kumimoji="1" lang="en-US" altLang="ja-JP" sz="1400"/>
        </a:p>
        <a:p>
          <a:pPr algn="l"/>
          <a:r>
            <a:rPr kumimoji="1" lang="ja-JP" altLang="en-US" sz="1400"/>
            <a:t>４，００６円－５５６円＝３，４５０円</a:t>
          </a:r>
          <a:endParaRPr kumimoji="1" lang="en-US" altLang="ja-JP" sz="1400"/>
        </a:p>
        <a:p>
          <a:pPr algn="l"/>
          <a:endParaRPr kumimoji="1" lang="en-US" altLang="ja-JP" sz="1400"/>
        </a:p>
        <a:p>
          <a:pPr algn="l"/>
          <a:endParaRPr kumimoji="1" lang="en-US" altLang="ja-JP" sz="1400"/>
        </a:p>
      </xdr:txBody>
    </xdr:sp>
    <xdr:clientData/>
  </xdr:twoCellAnchor>
  <xdr:twoCellAnchor>
    <xdr:from>
      <xdr:col>42</xdr:col>
      <xdr:colOff>179294</xdr:colOff>
      <xdr:row>9</xdr:row>
      <xdr:rowOff>280148</xdr:rowOff>
    </xdr:from>
    <xdr:to>
      <xdr:col>46</xdr:col>
      <xdr:colOff>195730</xdr:colOff>
      <xdr:row>13</xdr:row>
      <xdr:rowOff>231589</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a:xfrm>
          <a:off x="12774706" y="3104030"/>
          <a:ext cx="1282700" cy="1206500"/>
        </a:xfrm>
        <a:prstGeom prst="wedgeRectCallout">
          <a:avLst>
            <a:gd name="adj1" fmla="val -64843"/>
            <a:gd name="adj2" fmla="val 190036"/>
          </a:avLst>
        </a:prstGeom>
        <a:solidFill>
          <a:sysClr val="window" lastClr="FFFFFF">
            <a:alpha val="0"/>
          </a:sys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a:t>
          </a:r>
          <a:r>
            <a:rPr kumimoji="1" lang="ja-JP" altLang="en-US" sz="1200">
              <a:solidFill>
                <a:srgbClr val="FF0000"/>
              </a:solidFill>
            </a:rPr>
            <a:t>明細書の自治体助成分請求額に記載する。</a:t>
          </a:r>
        </a:p>
      </xdr:txBody>
    </xdr:sp>
    <xdr:clientData/>
  </xdr:twoCellAnchor>
  <xdr:twoCellAnchor>
    <xdr:from>
      <xdr:col>12</xdr:col>
      <xdr:colOff>33619</xdr:colOff>
      <xdr:row>24</xdr:row>
      <xdr:rowOff>156882</xdr:rowOff>
    </xdr:from>
    <xdr:to>
      <xdr:col>18</xdr:col>
      <xdr:colOff>278655</xdr:colOff>
      <xdr:row>27</xdr:row>
      <xdr:rowOff>122517</xdr:rowOff>
    </xdr:to>
    <xdr:sp macro="" textlink="">
      <xdr:nvSpPr>
        <xdr:cNvPr id="10" name="四角形吹き出し 9">
          <a:extLst>
            <a:ext uri="{FF2B5EF4-FFF2-40B4-BE49-F238E27FC236}">
              <a16:creationId xmlns:a16="http://schemas.microsoft.com/office/drawing/2014/main" id="{00000000-0008-0000-0300-00000A000000}"/>
            </a:ext>
          </a:extLst>
        </xdr:cNvPr>
        <xdr:cNvSpPr/>
      </xdr:nvSpPr>
      <xdr:spPr>
        <a:xfrm>
          <a:off x="4258237" y="7687235"/>
          <a:ext cx="1892300" cy="1041400"/>
        </a:xfrm>
        <a:prstGeom prst="wedgeRectCallout">
          <a:avLst>
            <a:gd name="adj1" fmla="val -21119"/>
            <a:gd name="adj2" fmla="val -206783"/>
          </a:avLst>
        </a:prstGeom>
        <a:solidFill>
          <a:sysClr val="window" lastClr="FFFFFF">
            <a:alpha val="0"/>
          </a:sys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500"/>
            </a:lnSpc>
          </a:pPr>
          <a:r>
            <a:rPr kumimoji="1" lang="ja-JP" altLang="en-US" sz="1200">
              <a:solidFill>
                <a:srgbClr val="FF0000"/>
              </a:solidFill>
            </a:rPr>
            <a:t>各事業所の利用者負担額。</a:t>
          </a:r>
          <a:endParaRPr kumimoji="1" lang="en-US" altLang="ja-JP" sz="1200">
            <a:solidFill>
              <a:srgbClr val="FF0000"/>
            </a:solidFill>
          </a:endParaRPr>
        </a:p>
        <a:p>
          <a:pPr algn="l">
            <a:lnSpc>
              <a:spcPts val="1500"/>
            </a:lnSpc>
          </a:pPr>
          <a:r>
            <a:rPr kumimoji="1" lang="ja-JP" altLang="en-US" sz="1200">
              <a:solidFill>
                <a:srgbClr val="FF0000"/>
              </a:solidFill>
            </a:rPr>
            <a:t>●明細書では利用者負担額②に記載する。</a:t>
          </a:r>
          <a:endParaRPr kumimoji="1" lang="en-US" altLang="ja-JP" sz="1200">
            <a:solidFill>
              <a:srgbClr val="FF0000"/>
            </a:solidFill>
          </a:endParaRPr>
        </a:p>
        <a:p>
          <a:pPr algn="l"/>
          <a:endParaRPr kumimoji="1" lang="ja-JP" altLang="en-US" sz="1200">
            <a:solidFill>
              <a:srgbClr val="FF0000"/>
            </a:solidFill>
          </a:endParaRPr>
        </a:p>
      </xdr:txBody>
    </xdr:sp>
    <xdr:clientData/>
  </xdr:twoCellAnchor>
  <xdr:twoCellAnchor>
    <xdr:from>
      <xdr:col>12</xdr:col>
      <xdr:colOff>33617</xdr:colOff>
      <xdr:row>27</xdr:row>
      <xdr:rowOff>201705</xdr:rowOff>
    </xdr:from>
    <xdr:to>
      <xdr:col>18</xdr:col>
      <xdr:colOff>202453</xdr:colOff>
      <xdr:row>31</xdr:row>
      <xdr:rowOff>193488</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4258235" y="8807823"/>
          <a:ext cx="1816100" cy="977900"/>
        </a:xfrm>
        <a:prstGeom prst="rect">
          <a:avLst/>
        </a:prstGeom>
        <a:solidFill>
          <a:sysClr val="window" lastClr="FFFFFF">
            <a:alpha val="0"/>
          </a:sys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上限管理結果票の利用者負担額は、明細書の上限月額調整（①②の内少ない数）を記載する。</a:t>
          </a:r>
        </a:p>
      </xdr:txBody>
    </xdr:sp>
    <xdr:clientData/>
  </xdr:twoCellAnchor>
  <xdr:twoCellAnchor>
    <xdr:from>
      <xdr:col>19</xdr:col>
      <xdr:colOff>112059</xdr:colOff>
      <xdr:row>24</xdr:row>
      <xdr:rowOff>291353</xdr:rowOff>
    </xdr:from>
    <xdr:to>
      <xdr:col>29</xdr:col>
      <xdr:colOff>117288</xdr:colOff>
      <xdr:row>31</xdr:row>
      <xdr:rowOff>109071</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a:xfrm>
          <a:off x="6264088" y="7821706"/>
          <a:ext cx="2806700" cy="1879600"/>
        </a:xfrm>
        <a:prstGeom prst="wedgeRectCallout">
          <a:avLst>
            <a:gd name="adj1" fmla="val -25106"/>
            <a:gd name="adj2" fmla="val -134755"/>
          </a:avLst>
        </a:prstGeom>
        <a:solidFill>
          <a:sysClr val="window" lastClr="FFFFFF">
            <a:alpha val="0"/>
          </a:sys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rgbClr val="FF0000"/>
              </a:solidFill>
            </a:rPr>
            <a:t>各事業所の利用者負担額。（</a:t>
          </a:r>
          <a:r>
            <a:rPr kumimoji="1" lang="ja-JP" altLang="en-US" sz="1200" u="sng">
              <a:solidFill>
                <a:srgbClr val="FF0000"/>
              </a:solidFill>
            </a:rPr>
            <a:t>上限管理結果後の利用者負担額</a:t>
          </a:r>
          <a:r>
            <a:rPr kumimoji="1" lang="ja-JP" altLang="en-US" sz="1200">
              <a:solidFill>
                <a:srgbClr val="FF0000"/>
              </a:solidFill>
            </a:rPr>
            <a:t>）</a:t>
          </a:r>
          <a:endParaRPr kumimoji="1" lang="en-US" altLang="ja-JP" sz="1200">
            <a:solidFill>
              <a:srgbClr val="FF0000"/>
            </a:solidFill>
          </a:endParaRPr>
        </a:p>
        <a:p>
          <a:pPr algn="l">
            <a:lnSpc>
              <a:spcPts val="1200"/>
            </a:lnSpc>
          </a:pPr>
          <a:endParaRPr kumimoji="1" lang="en-US" altLang="ja-JP" sz="1200">
            <a:solidFill>
              <a:srgbClr val="FF0000"/>
            </a:solidFill>
          </a:endParaRPr>
        </a:p>
        <a:p>
          <a:pPr algn="l">
            <a:lnSpc>
              <a:spcPts val="1300"/>
            </a:lnSpc>
          </a:pPr>
          <a:r>
            <a:rPr kumimoji="1" lang="ja-JP" altLang="en-US" sz="1200">
              <a:solidFill>
                <a:srgbClr val="FF0000"/>
              </a:solidFill>
            </a:rPr>
            <a:t>●明細書では上限額管理後利用者負担額および決定利用者負担額に記載する。）</a:t>
          </a:r>
          <a:endParaRPr kumimoji="1" lang="en-US" altLang="ja-JP" sz="1200">
            <a:solidFill>
              <a:srgbClr val="FF0000"/>
            </a:solidFill>
          </a:endParaRPr>
        </a:p>
        <a:p>
          <a:pPr algn="l">
            <a:lnSpc>
              <a:spcPts val="1300"/>
            </a:lnSpc>
          </a:pPr>
          <a:r>
            <a:rPr kumimoji="1" lang="ja-JP" altLang="en-US" sz="1200">
              <a:solidFill>
                <a:srgbClr val="FF0000"/>
              </a:solidFill>
            </a:rPr>
            <a:t>●上限額管理結果票では管理結果後利用者負担額に記載。</a:t>
          </a:r>
        </a:p>
      </xdr:txBody>
    </xdr:sp>
    <xdr:clientData/>
  </xdr:twoCellAnchor>
  <xdr:twoCellAnchor>
    <xdr:from>
      <xdr:col>39</xdr:col>
      <xdr:colOff>0</xdr:colOff>
      <xdr:row>19</xdr:row>
      <xdr:rowOff>0</xdr:rowOff>
    </xdr:from>
    <xdr:to>
      <xdr:col>40</xdr:col>
      <xdr:colOff>138953</xdr:colOff>
      <xdr:row>20</xdr:row>
      <xdr:rowOff>3735</xdr:rowOff>
    </xdr:to>
    <xdr:sp macro="" textlink="">
      <xdr:nvSpPr>
        <xdr:cNvPr id="13" name="円/楕円 12">
          <a:extLst>
            <a:ext uri="{FF2B5EF4-FFF2-40B4-BE49-F238E27FC236}">
              <a16:creationId xmlns:a16="http://schemas.microsoft.com/office/drawing/2014/main" id="{00000000-0008-0000-0300-00000D000000}"/>
            </a:ext>
          </a:extLst>
        </xdr:cNvPr>
        <xdr:cNvSpPr/>
      </xdr:nvSpPr>
      <xdr:spPr>
        <a:xfrm>
          <a:off x="11754971" y="5961529"/>
          <a:ext cx="419100" cy="317500"/>
        </a:xfrm>
        <a:prstGeom prst="ellipse">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い</a:t>
          </a:r>
        </a:p>
      </xdr:txBody>
    </xdr:sp>
    <xdr:clientData/>
  </xdr:twoCellAnchor>
  <xdr:twoCellAnchor>
    <xdr:from>
      <xdr:col>19</xdr:col>
      <xdr:colOff>0</xdr:colOff>
      <xdr:row>19</xdr:row>
      <xdr:rowOff>0</xdr:rowOff>
    </xdr:from>
    <xdr:to>
      <xdr:col>20</xdr:col>
      <xdr:colOff>88153</xdr:colOff>
      <xdr:row>20</xdr:row>
      <xdr:rowOff>3735</xdr:rowOff>
    </xdr:to>
    <xdr:sp macro="" textlink="">
      <xdr:nvSpPr>
        <xdr:cNvPr id="15" name="円/楕円 14">
          <a:extLst>
            <a:ext uri="{FF2B5EF4-FFF2-40B4-BE49-F238E27FC236}">
              <a16:creationId xmlns:a16="http://schemas.microsoft.com/office/drawing/2014/main" id="{00000000-0008-0000-0300-00000F000000}"/>
            </a:ext>
          </a:extLst>
        </xdr:cNvPr>
        <xdr:cNvSpPr/>
      </xdr:nvSpPr>
      <xdr:spPr>
        <a:xfrm>
          <a:off x="6152029" y="5961529"/>
          <a:ext cx="368300" cy="317500"/>
        </a:xfrm>
        <a:prstGeom prst="ellipse">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tx1"/>
              </a:solidFill>
            </a:rPr>
            <a:t>あ</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33</xdr:col>
      <xdr:colOff>78441</xdr:colOff>
      <xdr:row>23</xdr:row>
      <xdr:rowOff>11205</xdr:rowOff>
    </xdr:from>
    <xdr:to>
      <xdr:col>34</xdr:col>
      <xdr:colOff>145677</xdr:colOff>
      <xdr:row>24</xdr:row>
      <xdr:rowOff>302558</xdr:rowOff>
    </xdr:to>
    <xdr:sp macro="" textlink="">
      <xdr:nvSpPr>
        <xdr:cNvPr id="2" name="上下矢印 1">
          <a:extLst>
            <a:ext uri="{FF2B5EF4-FFF2-40B4-BE49-F238E27FC236}">
              <a16:creationId xmlns:a16="http://schemas.microsoft.com/office/drawing/2014/main" id="{00000000-0008-0000-0600-000002000000}"/>
            </a:ext>
          </a:extLst>
        </xdr:cNvPr>
        <xdr:cNvSpPr/>
      </xdr:nvSpPr>
      <xdr:spPr>
        <a:xfrm>
          <a:off x="10755966" y="6583455"/>
          <a:ext cx="429186" cy="596153"/>
        </a:xfrm>
        <a:prstGeom prst="upDownArrow">
          <a:avLst>
            <a:gd name="adj1" fmla="val 50000"/>
            <a:gd name="adj2" fmla="val 29412"/>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eaVert" lIns="0" tIns="0" rIns="0" bIns="0" rtlCol="0" anchor="ctr"/>
        <a:lstStyle/>
        <a:p>
          <a:pPr algn="ctr">
            <a:lnSpc>
              <a:spcPts val="1200"/>
            </a:lnSpc>
          </a:pPr>
          <a:r>
            <a:rPr lang="ja-JP" altLang="en-US" sz="1000">
              <a:solidFill>
                <a:sysClr val="windowText" lastClr="000000"/>
              </a:solidFill>
            </a:rPr>
            <a:t>比較</a:t>
          </a:r>
        </a:p>
      </xdr:txBody>
    </xdr:sp>
    <xdr:clientData/>
  </xdr:twoCellAnchor>
  <xdr:twoCellAnchor>
    <xdr:from>
      <xdr:col>36</xdr:col>
      <xdr:colOff>369795</xdr:colOff>
      <xdr:row>1</xdr:row>
      <xdr:rowOff>168089</xdr:rowOff>
    </xdr:from>
    <xdr:to>
      <xdr:col>44</xdr:col>
      <xdr:colOff>305471</xdr:colOff>
      <xdr:row>4</xdr:row>
      <xdr:rowOff>235323</xdr:rowOff>
    </xdr:to>
    <xdr:sp macro="" textlink="">
      <xdr:nvSpPr>
        <xdr:cNvPr id="3" name="四角形吹き出し 2">
          <a:extLst>
            <a:ext uri="{FF2B5EF4-FFF2-40B4-BE49-F238E27FC236}">
              <a16:creationId xmlns:a16="http://schemas.microsoft.com/office/drawing/2014/main" id="{00000000-0008-0000-0600-000003000000}"/>
            </a:ext>
          </a:extLst>
        </xdr:cNvPr>
        <xdr:cNvSpPr/>
      </xdr:nvSpPr>
      <xdr:spPr>
        <a:xfrm>
          <a:off x="12158383" y="403413"/>
          <a:ext cx="3656029" cy="683557"/>
        </a:xfrm>
        <a:prstGeom prst="wedgeRectCallout">
          <a:avLst>
            <a:gd name="adj1" fmla="val -13442"/>
            <a:gd name="adj2" fmla="val 39813"/>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・①＞②となる場合、自治体助成分を行わずに、</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世帯の負担上限月額を適用する。</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・①≦②となる場合、自治体助成を行う。</a:t>
          </a:r>
          <a:endParaRPr kumimoji="1" lang="en-US" altLang="ja-JP" sz="1100">
            <a:solidFill>
              <a:sysClr val="windowText" lastClr="000000"/>
            </a:solidFill>
          </a:endParaRPr>
        </a:p>
      </xdr:txBody>
    </xdr:sp>
    <xdr:clientData/>
  </xdr:twoCellAnchor>
  <xdr:twoCellAnchor>
    <xdr:from>
      <xdr:col>36</xdr:col>
      <xdr:colOff>369795</xdr:colOff>
      <xdr:row>6</xdr:row>
      <xdr:rowOff>156880</xdr:rowOff>
    </xdr:from>
    <xdr:to>
      <xdr:col>44</xdr:col>
      <xdr:colOff>305471</xdr:colOff>
      <xdr:row>10</xdr:row>
      <xdr:rowOff>56025</xdr:rowOff>
    </xdr:to>
    <xdr:sp macro="" textlink="">
      <xdr:nvSpPr>
        <xdr:cNvPr id="4" name="四角形吹き出し 3">
          <a:extLst>
            <a:ext uri="{FF2B5EF4-FFF2-40B4-BE49-F238E27FC236}">
              <a16:creationId xmlns:a16="http://schemas.microsoft.com/office/drawing/2014/main" id="{00000000-0008-0000-0600-000004000000}"/>
            </a:ext>
          </a:extLst>
        </xdr:cNvPr>
        <xdr:cNvSpPr/>
      </xdr:nvSpPr>
      <xdr:spPr>
        <a:xfrm>
          <a:off x="12158383" y="1568821"/>
          <a:ext cx="3656029" cy="1098175"/>
        </a:xfrm>
        <a:prstGeom prst="wedgeRectCallout">
          <a:avLst>
            <a:gd name="adj1" fmla="val -25013"/>
            <a:gd name="adj2" fmla="val 167293"/>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自治体助成を行うより、世帯の負担上限月額を適用する方が実質的な負担額が少ないため、自治体助成は行わずに、世帯の負担上限月額を適用する。</a:t>
          </a:r>
          <a:endParaRPr kumimoji="1" lang="en-US" altLang="ja-JP" sz="1100">
            <a:solidFill>
              <a:sysClr val="windowText" lastClr="000000"/>
            </a:solidFill>
          </a:endParaRPr>
        </a:p>
      </xdr:txBody>
    </xdr:sp>
    <xdr:clientData/>
  </xdr:twoCellAnchor>
  <xdr:twoCellAnchor>
    <xdr:from>
      <xdr:col>38</xdr:col>
      <xdr:colOff>272301</xdr:colOff>
      <xdr:row>5</xdr:row>
      <xdr:rowOff>22410</xdr:rowOff>
    </xdr:from>
    <xdr:to>
      <xdr:col>38</xdr:col>
      <xdr:colOff>272301</xdr:colOff>
      <xdr:row>6</xdr:row>
      <xdr:rowOff>67236</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a:xfrm>
          <a:off x="12946154" y="1142998"/>
          <a:ext cx="0" cy="336179"/>
        </a:xfrm>
        <a:prstGeom prst="straightConnector1">
          <a:avLst/>
        </a:prstGeom>
        <a:ln w="38100" cmpd="sng">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268942</xdr:colOff>
      <xdr:row>23</xdr:row>
      <xdr:rowOff>168088</xdr:rowOff>
    </xdr:from>
    <xdr:to>
      <xdr:col>37</xdr:col>
      <xdr:colOff>0</xdr:colOff>
      <xdr:row>24</xdr:row>
      <xdr:rowOff>224117</xdr:rowOff>
    </xdr:to>
    <xdr:sp macro="" textlink="">
      <xdr:nvSpPr>
        <xdr:cNvPr id="6" name="右矢印 5">
          <a:extLst>
            <a:ext uri="{FF2B5EF4-FFF2-40B4-BE49-F238E27FC236}">
              <a16:creationId xmlns:a16="http://schemas.microsoft.com/office/drawing/2014/main" id="{00000000-0008-0000-0600-000006000000}"/>
            </a:ext>
          </a:extLst>
        </xdr:cNvPr>
        <xdr:cNvSpPr/>
      </xdr:nvSpPr>
      <xdr:spPr>
        <a:xfrm>
          <a:off x="11308417" y="6740338"/>
          <a:ext cx="1064558" cy="360829"/>
        </a:xfrm>
        <a:prstGeom prst="rightArrow">
          <a:avLst>
            <a:gd name="adj1" fmla="val 50000"/>
            <a:gd name="adj2" fmla="val 49788"/>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ja-JP" altLang="en-US" sz="1000">
              <a:solidFill>
                <a:sysClr val="windowText" lastClr="000000"/>
              </a:solidFill>
            </a:rPr>
            <a:t>比較の結果</a:t>
          </a:r>
        </a:p>
      </xdr:txBody>
    </xdr:sp>
    <xdr:clientData/>
  </xdr:twoCellAnchor>
  <xdr:twoCellAnchor>
    <xdr:from>
      <xdr:col>36</xdr:col>
      <xdr:colOff>593911</xdr:colOff>
      <xdr:row>34</xdr:row>
      <xdr:rowOff>22409</xdr:rowOff>
    </xdr:from>
    <xdr:to>
      <xdr:col>55</xdr:col>
      <xdr:colOff>11206</xdr:colOff>
      <xdr:row>38</xdr:row>
      <xdr:rowOff>78440</xdr:rowOff>
    </xdr:to>
    <xdr:sp macro="" textlink="">
      <xdr:nvSpPr>
        <xdr:cNvPr id="7" name="四角形吹き出し 6">
          <a:extLst>
            <a:ext uri="{FF2B5EF4-FFF2-40B4-BE49-F238E27FC236}">
              <a16:creationId xmlns:a16="http://schemas.microsoft.com/office/drawing/2014/main" id="{00000000-0008-0000-0600-000007000000}"/>
            </a:ext>
          </a:extLst>
        </xdr:cNvPr>
        <xdr:cNvSpPr/>
      </xdr:nvSpPr>
      <xdr:spPr>
        <a:xfrm>
          <a:off x="12357286" y="9947459"/>
          <a:ext cx="6541995" cy="1275231"/>
        </a:xfrm>
        <a:prstGeom prst="wedgeRectCallout">
          <a:avLst>
            <a:gd name="adj1" fmla="val -13442"/>
            <a:gd name="adj2" fmla="val 39813"/>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a:solidFill>
                <a:sysClr val="windowText" lastClr="000000"/>
              </a:solidFill>
            </a:rPr>
            <a:t>【</a:t>
          </a:r>
          <a:r>
            <a:rPr kumimoji="1" lang="ja-JP" altLang="en-US" sz="1100">
              <a:solidFill>
                <a:sysClr val="windowText" lastClr="000000"/>
              </a:solidFill>
            </a:rPr>
            <a:t>補足</a:t>
          </a:r>
          <a:r>
            <a:rPr kumimoji="1" lang="en-US" altLang="ja-JP" sz="1100">
              <a:solidFill>
                <a:sysClr val="windowText" lastClr="000000"/>
              </a:solidFill>
            </a:rPr>
            <a:t>】</a:t>
          </a:r>
        </a:p>
        <a:p>
          <a:pPr algn="l">
            <a:lnSpc>
              <a:spcPts val="1300"/>
            </a:lnSpc>
          </a:pPr>
          <a:r>
            <a:rPr kumimoji="1" lang="ja-JP" altLang="en-US" sz="1100">
              <a:solidFill>
                <a:sysClr val="windowText" lastClr="000000"/>
              </a:solidFill>
            </a:rPr>
            <a:t>高額障害福祉サービスまたは高額障害児通所給付費（世帯の負担上限月額を超過した場合に、超過した負担分を償還する制度）における</a:t>
          </a:r>
          <a:r>
            <a:rPr kumimoji="1" lang="ja-JP" altLang="en-US" sz="1100" u="sng">
              <a:solidFill>
                <a:sysClr val="windowText" lastClr="000000"/>
              </a:solidFill>
            </a:rPr>
            <a:t>超過分の負担額とは、自治体助成実施後の実質的な負担額を用いています</a:t>
          </a:r>
          <a:r>
            <a:rPr kumimoji="1" lang="ja-JP" altLang="en-US" sz="1100">
              <a:solidFill>
                <a:sysClr val="windowText" lastClr="000000"/>
              </a:solidFill>
            </a:rPr>
            <a:t>。</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そのため、当該、世帯での上限額管理事務においても、世帯の負担上限月額との比較については、</a:t>
          </a:r>
          <a:r>
            <a:rPr kumimoji="1" lang="ja-JP" altLang="ja-JP" sz="1100" b="1" i="0" u="sng">
              <a:solidFill>
                <a:srgbClr val="FF0000"/>
              </a:solidFill>
              <a:effectLst/>
              <a:latin typeface="+mn-lt"/>
              <a:ea typeface="+mn-ea"/>
              <a:cs typeface="+mn-cs"/>
            </a:rPr>
            <a:t>自治体助成実施後の実質的な負担額</a:t>
          </a:r>
          <a:r>
            <a:rPr kumimoji="1" lang="ja-JP" altLang="en-US" sz="1100" b="1" i="0" u="sng">
              <a:solidFill>
                <a:srgbClr val="FF0000"/>
              </a:solidFill>
              <a:effectLst/>
              <a:latin typeface="+mn-lt"/>
              <a:ea typeface="+mn-ea"/>
              <a:cs typeface="+mn-cs"/>
            </a:rPr>
            <a:t>が世帯の負担上限月額を超過するか否かの確認を行います。</a:t>
          </a:r>
          <a:endParaRPr kumimoji="1" lang="en-US" altLang="ja-JP" sz="1100" b="1" i="0" u="sng">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38</xdr:col>
      <xdr:colOff>3365</xdr:colOff>
      <xdr:row>2</xdr:row>
      <xdr:rowOff>22413</xdr:rowOff>
    </xdr:from>
    <xdr:to>
      <xdr:col>47</xdr:col>
      <xdr:colOff>84718</xdr:colOff>
      <xdr:row>5</xdr:row>
      <xdr:rowOff>67235</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13147865" y="582707"/>
          <a:ext cx="3600000" cy="784410"/>
        </a:xfrm>
        <a:prstGeom prst="wedgeRectCallout">
          <a:avLst>
            <a:gd name="adj1" fmla="val -13442"/>
            <a:gd name="adj2" fmla="val 39813"/>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・①＞②となる場合、自治体助成分を行わずに、</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世帯の負担上限月額を適用する。</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・①≦②となる場合、自治体助成を行う。</a:t>
          </a:r>
          <a:endParaRPr kumimoji="1" lang="en-US" altLang="ja-JP" sz="1100">
            <a:solidFill>
              <a:sysClr val="windowText" lastClr="000000"/>
            </a:solidFill>
          </a:endParaRPr>
        </a:p>
      </xdr:txBody>
    </xdr:sp>
    <xdr:clientData/>
  </xdr:twoCellAnchor>
  <xdr:twoCellAnchor>
    <xdr:from>
      <xdr:col>38</xdr:col>
      <xdr:colOff>3365</xdr:colOff>
      <xdr:row>6</xdr:row>
      <xdr:rowOff>280144</xdr:rowOff>
    </xdr:from>
    <xdr:to>
      <xdr:col>47</xdr:col>
      <xdr:colOff>84718</xdr:colOff>
      <xdr:row>10</xdr:row>
      <xdr:rowOff>145672</xdr:rowOff>
    </xdr:to>
    <xdr:sp macro="" textlink="">
      <xdr:nvSpPr>
        <xdr:cNvPr id="3" name="四角形吹き出し 2">
          <a:extLst>
            <a:ext uri="{FF2B5EF4-FFF2-40B4-BE49-F238E27FC236}">
              <a16:creationId xmlns:a16="http://schemas.microsoft.com/office/drawing/2014/main" id="{00000000-0008-0000-0700-000003000000}"/>
            </a:ext>
          </a:extLst>
        </xdr:cNvPr>
        <xdr:cNvSpPr/>
      </xdr:nvSpPr>
      <xdr:spPr>
        <a:xfrm>
          <a:off x="13147865" y="1927409"/>
          <a:ext cx="3600000" cy="1187822"/>
        </a:xfrm>
        <a:prstGeom prst="wedgeRectCallout">
          <a:avLst>
            <a:gd name="adj1" fmla="val -24548"/>
            <a:gd name="adj2" fmla="val 159515"/>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a:solidFill>
                <a:sysClr val="windowText" lastClr="000000"/>
              </a:solidFill>
            </a:rPr>
            <a:t>自治体助成を行うより、世帯の負担上限月額を適用する方が実質的な負担額が少ないため、自治体助成は行わずに、世帯の負担上限月額を適用する。</a:t>
          </a:r>
          <a:endParaRPr kumimoji="1" lang="en-US" altLang="ja-JP" sz="1100">
            <a:solidFill>
              <a:sysClr val="windowText" lastClr="000000"/>
            </a:solidFill>
          </a:endParaRPr>
        </a:p>
      </xdr:txBody>
    </xdr:sp>
    <xdr:clientData/>
  </xdr:twoCellAnchor>
  <xdr:twoCellAnchor>
    <xdr:from>
      <xdr:col>37</xdr:col>
      <xdr:colOff>268939</xdr:colOff>
      <xdr:row>34</xdr:row>
      <xdr:rowOff>280146</xdr:rowOff>
    </xdr:from>
    <xdr:to>
      <xdr:col>55</xdr:col>
      <xdr:colOff>268940</xdr:colOff>
      <xdr:row>40</xdr:row>
      <xdr:rowOff>11206</xdr:rowOff>
    </xdr:to>
    <xdr:sp macro="" textlink="">
      <xdr:nvSpPr>
        <xdr:cNvPr id="4" name="四角形吹き出し 3">
          <a:extLst>
            <a:ext uri="{FF2B5EF4-FFF2-40B4-BE49-F238E27FC236}">
              <a16:creationId xmlns:a16="http://schemas.microsoft.com/office/drawing/2014/main" id="{00000000-0008-0000-0700-000004000000}"/>
            </a:ext>
          </a:extLst>
        </xdr:cNvPr>
        <xdr:cNvSpPr/>
      </xdr:nvSpPr>
      <xdr:spPr>
        <a:xfrm>
          <a:off x="13184839" y="10948146"/>
          <a:ext cx="6448426" cy="1674160"/>
        </a:xfrm>
        <a:prstGeom prst="wedgeRectCallout">
          <a:avLst>
            <a:gd name="adj1" fmla="val -13442"/>
            <a:gd name="adj2" fmla="val 39813"/>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a:solidFill>
                <a:sysClr val="windowText" lastClr="000000"/>
              </a:solidFill>
            </a:rPr>
            <a:t>【</a:t>
          </a:r>
          <a:r>
            <a:rPr kumimoji="1" lang="ja-JP" altLang="en-US" sz="1100">
              <a:solidFill>
                <a:sysClr val="windowText" lastClr="000000"/>
              </a:solidFill>
            </a:rPr>
            <a:t>補足</a:t>
          </a:r>
          <a:r>
            <a:rPr kumimoji="1" lang="en-US" altLang="ja-JP" sz="1100">
              <a:solidFill>
                <a:sysClr val="windowText" lastClr="000000"/>
              </a:solidFill>
            </a:rPr>
            <a:t>】</a:t>
          </a:r>
        </a:p>
        <a:p>
          <a:pPr algn="l">
            <a:lnSpc>
              <a:spcPts val="1300"/>
            </a:lnSpc>
          </a:pPr>
          <a:r>
            <a:rPr kumimoji="1" lang="ja-JP" altLang="en-US" sz="1100">
              <a:solidFill>
                <a:sysClr val="windowText" lastClr="000000"/>
              </a:solidFill>
            </a:rPr>
            <a:t>高額障害福祉サービスまたは高額障害児通所給付費（世帯の負担上限月額を超過した場合に、超過した負担分を償還する制度）における</a:t>
          </a:r>
          <a:r>
            <a:rPr kumimoji="1" lang="ja-JP" altLang="en-US" sz="1100" u="sng">
              <a:solidFill>
                <a:sysClr val="windowText" lastClr="000000"/>
              </a:solidFill>
            </a:rPr>
            <a:t>超過分の負担額とは、自治体助成実施後の実質的な負担額を用いています</a:t>
          </a:r>
          <a:r>
            <a:rPr kumimoji="1" lang="ja-JP" altLang="en-US" sz="1100">
              <a:solidFill>
                <a:sysClr val="windowText" lastClr="000000"/>
              </a:solidFill>
            </a:rPr>
            <a:t>。</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そのため、当該、世帯での上限額管理事務においても、世帯の負担上限月額との比較については、</a:t>
          </a:r>
          <a:r>
            <a:rPr kumimoji="1" lang="ja-JP" altLang="ja-JP" sz="1100" b="1" i="0" u="sng">
              <a:solidFill>
                <a:srgbClr val="FF0000"/>
              </a:solidFill>
              <a:effectLst/>
              <a:latin typeface="+mn-lt"/>
              <a:ea typeface="+mn-ea"/>
              <a:cs typeface="+mn-cs"/>
            </a:rPr>
            <a:t>自治体助成実施後の実質的な負担額</a:t>
          </a:r>
          <a:r>
            <a:rPr kumimoji="1" lang="ja-JP" altLang="en-US" sz="1100" b="1" i="0" u="sng">
              <a:solidFill>
                <a:srgbClr val="FF0000"/>
              </a:solidFill>
              <a:effectLst/>
              <a:latin typeface="+mn-lt"/>
              <a:ea typeface="+mn-ea"/>
              <a:cs typeface="+mn-cs"/>
            </a:rPr>
            <a:t>が世帯の負担上限月額を超過するか否かの確認を行います。</a:t>
          </a:r>
          <a:endParaRPr kumimoji="1" lang="en-US" altLang="ja-JP" sz="1100" b="1" i="0" u="sng">
            <a:solidFill>
              <a:srgbClr val="FF0000"/>
            </a:solidFill>
          </a:endParaRPr>
        </a:p>
      </xdr:txBody>
    </xdr:sp>
    <xdr:clientData/>
  </xdr:twoCellAnchor>
  <xdr:twoCellAnchor>
    <xdr:from>
      <xdr:col>39</xdr:col>
      <xdr:colOff>262776</xdr:colOff>
      <xdr:row>5</xdr:row>
      <xdr:rowOff>179292</xdr:rowOff>
    </xdr:from>
    <xdr:to>
      <xdr:col>39</xdr:col>
      <xdr:colOff>262776</xdr:colOff>
      <xdr:row>6</xdr:row>
      <xdr:rowOff>190500</xdr:rowOff>
    </xdr:to>
    <xdr:cxnSp macro="">
      <xdr:nvCxnSpPr>
        <xdr:cNvPr id="5" name="直線矢印コネクタ 4">
          <a:extLst>
            <a:ext uri="{FF2B5EF4-FFF2-40B4-BE49-F238E27FC236}">
              <a16:creationId xmlns:a16="http://schemas.microsoft.com/office/drawing/2014/main" id="{00000000-0008-0000-0700-000005000000}"/>
            </a:ext>
          </a:extLst>
        </xdr:cNvPr>
        <xdr:cNvCxnSpPr/>
      </xdr:nvCxnSpPr>
      <xdr:spPr>
        <a:xfrm>
          <a:off x="13676217" y="1479174"/>
          <a:ext cx="0" cy="358591"/>
        </a:xfrm>
        <a:prstGeom prst="straightConnector1">
          <a:avLst/>
        </a:prstGeom>
        <a:ln w="38100" cmpd="sng">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22410</xdr:colOff>
      <xdr:row>22</xdr:row>
      <xdr:rowOff>302559</xdr:rowOff>
    </xdr:from>
    <xdr:to>
      <xdr:col>35</xdr:col>
      <xdr:colOff>89646</xdr:colOff>
      <xdr:row>24</xdr:row>
      <xdr:rowOff>268941</xdr:rowOff>
    </xdr:to>
    <xdr:sp macro="" textlink="">
      <xdr:nvSpPr>
        <xdr:cNvPr id="6" name="上下矢印 5">
          <a:extLst>
            <a:ext uri="{FF2B5EF4-FFF2-40B4-BE49-F238E27FC236}">
              <a16:creationId xmlns:a16="http://schemas.microsoft.com/office/drawing/2014/main" id="{00000000-0008-0000-0700-000006000000}"/>
            </a:ext>
          </a:extLst>
        </xdr:cNvPr>
        <xdr:cNvSpPr/>
      </xdr:nvSpPr>
      <xdr:spPr>
        <a:xfrm>
          <a:off x="11852460" y="7122459"/>
          <a:ext cx="429186" cy="595032"/>
        </a:xfrm>
        <a:prstGeom prst="upDownArrow">
          <a:avLst>
            <a:gd name="adj1" fmla="val 50000"/>
            <a:gd name="adj2" fmla="val 29412"/>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eaVert" lIns="0" tIns="0" rIns="0" bIns="0" rtlCol="0" anchor="ctr"/>
        <a:lstStyle/>
        <a:p>
          <a:pPr algn="ctr">
            <a:lnSpc>
              <a:spcPts val="1200"/>
            </a:lnSpc>
          </a:pPr>
          <a:r>
            <a:rPr lang="ja-JP" altLang="en-US" sz="1000">
              <a:solidFill>
                <a:sysClr val="windowText" lastClr="000000"/>
              </a:solidFill>
            </a:rPr>
            <a:t>比較</a:t>
          </a:r>
        </a:p>
      </xdr:txBody>
    </xdr:sp>
    <xdr:clientData/>
  </xdr:twoCellAnchor>
  <xdr:twoCellAnchor>
    <xdr:from>
      <xdr:col>35</xdr:col>
      <xdr:colOff>112058</xdr:colOff>
      <xdr:row>23</xdr:row>
      <xdr:rowOff>112060</xdr:rowOff>
    </xdr:from>
    <xdr:to>
      <xdr:col>37</xdr:col>
      <xdr:colOff>448233</xdr:colOff>
      <xdr:row>24</xdr:row>
      <xdr:rowOff>156883</xdr:rowOff>
    </xdr:to>
    <xdr:sp macro="" textlink="">
      <xdr:nvSpPr>
        <xdr:cNvPr id="7" name="右矢印 6">
          <a:extLst>
            <a:ext uri="{FF2B5EF4-FFF2-40B4-BE49-F238E27FC236}">
              <a16:creationId xmlns:a16="http://schemas.microsoft.com/office/drawing/2014/main" id="{00000000-0008-0000-0700-000007000000}"/>
            </a:ext>
          </a:extLst>
        </xdr:cNvPr>
        <xdr:cNvSpPr/>
      </xdr:nvSpPr>
      <xdr:spPr>
        <a:xfrm>
          <a:off x="12304058" y="7246285"/>
          <a:ext cx="907675" cy="359148"/>
        </a:xfrm>
        <a:prstGeom prst="rightArrow">
          <a:avLst>
            <a:gd name="adj1" fmla="val 50000"/>
            <a:gd name="adj2" fmla="val 49788"/>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lIns="0" tIns="0" rIns="0" bIns="0" rtlCol="0" anchor="ctr"/>
        <a:lstStyle/>
        <a:p>
          <a:pPr algn="ctr"/>
          <a:r>
            <a:rPr lang="ja-JP" altLang="en-US" sz="1000">
              <a:solidFill>
                <a:sysClr val="windowText" lastClr="000000"/>
              </a:solidFill>
            </a:rPr>
            <a:t>比較の結果</a:t>
          </a:r>
        </a:p>
      </xdr:txBody>
    </xdr:sp>
    <xdr:clientData/>
  </xdr:twoCellAnchor>
  <xdr:twoCellAnchor>
    <xdr:from>
      <xdr:col>63</xdr:col>
      <xdr:colOff>56029</xdr:colOff>
      <xdr:row>4</xdr:row>
      <xdr:rowOff>313762</xdr:rowOff>
    </xdr:from>
    <xdr:to>
      <xdr:col>85</xdr:col>
      <xdr:colOff>504264</xdr:colOff>
      <xdr:row>22</xdr:row>
      <xdr:rowOff>100853</xdr:rowOff>
    </xdr:to>
    <xdr:sp macro="" textlink="">
      <xdr:nvSpPr>
        <xdr:cNvPr id="8" name="角丸四角形 7">
          <a:extLst>
            <a:ext uri="{FF2B5EF4-FFF2-40B4-BE49-F238E27FC236}">
              <a16:creationId xmlns:a16="http://schemas.microsoft.com/office/drawing/2014/main" id="{00000000-0008-0000-0700-000008000000}"/>
            </a:ext>
          </a:extLst>
        </xdr:cNvPr>
        <xdr:cNvSpPr/>
      </xdr:nvSpPr>
      <xdr:spPr>
        <a:xfrm>
          <a:off x="21906379" y="1285312"/>
          <a:ext cx="19002935" cy="5635441"/>
        </a:xfrm>
        <a:prstGeom prst="roundRect">
          <a:avLst/>
        </a:prstGeom>
        <a:solidFill>
          <a:sysClr val="window" lastClr="FF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000">
              <a:solidFill>
                <a:srgbClr val="FF0000"/>
              </a:solidFill>
            </a:rPr>
            <a:t>計算式を埋め込んでいます。</a:t>
          </a:r>
          <a:endParaRPr kumimoji="1" lang="en-US" altLang="ja-JP" sz="3000">
            <a:solidFill>
              <a:srgbClr val="FF0000"/>
            </a:solidFill>
          </a:endParaRPr>
        </a:p>
        <a:p>
          <a:pPr algn="ctr"/>
          <a:r>
            <a:rPr kumimoji="1" lang="ja-JP" altLang="en-US" sz="3000">
              <a:solidFill>
                <a:srgbClr val="FF0000"/>
              </a:solidFill>
            </a:rPr>
            <a:t>さわらないで下さい。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3175">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R387"/>
  <sheetViews>
    <sheetView view="pageBreakPreview" zoomScale="90" zoomScaleNormal="100" zoomScaleSheetLayoutView="90" workbookViewId="0">
      <selection activeCell="W18" sqref="W18:AD18"/>
    </sheetView>
  </sheetViews>
  <sheetFormatPr defaultColWidth="9" defaultRowHeight="13.5" x14ac:dyDescent="0.15"/>
  <cols>
    <col min="1" max="1" width="3.375" style="5" customWidth="1"/>
    <col min="2" max="7" width="3.625" style="5" customWidth="1"/>
    <col min="8" max="8" width="3.375" style="5" customWidth="1"/>
    <col min="9" max="14" width="3.625" style="5" customWidth="1"/>
    <col min="15" max="15" width="3.25" style="5" customWidth="1"/>
    <col min="16" max="43" width="3.625" style="5" customWidth="1"/>
    <col min="44" max="44" width="30.375" style="5" bestFit="1" customWidth="1"/>
    <col min="45" max="51" width="3.625" style="5" customWidth="1"/>
    <col min="52" max="16384" width="9" style="5"/>
  </cols>
  <sheetData>
    <row r="1" spans="1:44" ht="24.95" customHeight="1" x14ac:dyDescent="0.15">
      <c r="A1" s="17" t="s">
        <v>33</v>
      </c>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N1" s="6"/>
    </row>
    <row r="2" spans="1:44" ht="24.95" customHeight="1" x14ac:dyDescent="0.15">
      <c r="A2" s="4"/>
      <c r="B2" s="31" t="s">
        <v>24</v>
      </c>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N2" s="6"/>
    </row>
    <row r="3" spans="1:44" ht="24.95" customHeight="1" x14ac:dyDescent="0.15"/>
    <row r="4" spans="1:44" ht="24.95" customHeight="1" x14ac:dyDescent="0.15">
      <c r="A4" s="18" t="s">
        <v>43</v>
      </c>
      <c r="B4" s="12"/>
      <c r="AA4" s="13" t="s">
        <v>53</v>
      </c>
      <c r="AB4" s="2"/>
      <c r="AC4" s="2"/>
      <c r="AD4" s="2"/>
      <c r="AE4" s="2"/>
      <c r="AF4" s="2"/>
      <c r="AG4" s="2"/>
      <c r="AH4" s="2"/>
      <c r="AI4" s="2"/>
      <c r="AJ4" s="2"/>
      <c r="AK4" s="2"/>
      <c r="AL4" s="2"/>
      <c r="AM4" s="2"/>
    </row>
    <row r="5" spans="1:44" ht="24.95" customHeight="1" thickBot="1" x14ac:dyDescent="0.2">
      <c r="A5" s="129" t="s">
        <v>4</v>
      </c>
      <c r="B5" s="129"/>
      <c r="C5" s="129" t="s">
        <v>0</v>
      </c>
      <c r="D5" s="129"/>
      <c r="E5" s="129"/>
      <c r="F5" s="129"/>
      <c r="G5" s="129" t="s">
        <v>1</v>
      </c>
      <c r="H5" s="129"/>
      <c r="I5" s="129"/>
      <c r="J5" s="129"/>
      <c r="K5" s="129" t="s">
        <v>2</v>
      </c>
      <c r="L5" s="129"/>
      <c r="M5" s="129"/>
      <c r="N5" s="129"/>
      <c r="O5" s="130" t="s">
        <v>3</v>
      </c>
      <c r="P5" s="131"/>
      <c r="Q5" s="131"/>
      <c r="R5" s="131"/>
      <c r="S5" s="132" t="s">
        <v>57</v>
      </c>
      <c r="T5" s="133"/>
      <c r="U5" s="133"/>
      <c r="V5" s="134"/>
      <c r="W5" s="114" t="s">
        <v>5</v>
      </c>
      <c r="X5" s="115"/>
      <c r="Y5" s="115"/>
      <c r="Z5" s="116"/>
      <c r="AA5" s="126" t="s">
        <v>9</v>
      </c>
      <c r="AB5" s="127"/>
      <c r="AC5" s="127"/>
      <c r="AD5" s="128"/>
      <c r="AE5" s="13" t="s">
        <v>54</v>
      </c>
      <c r="AF5" s="2"/>
      <c r="AG5" s="2"/>
      <c r="AH5" s="2"/>
      <c r="AI5" s="114" t="s">
        <v>56</v>
      </c>
      <c r="AJ5" s="115"/>
      <c r="AK5" s="115"/>
      <c r="AL5" s="116"/>
      <c r="AM5" s="2"/>
    </row>
    <row r="6" spans="1:44" ht="24.95" customHeight="1" x14ac:dyDescent="0.15">
      <c r="A6" s="129" t="s">
        <v>20</v>
      </c>
      <c r="B6" s="129"/>
      <c r="C6" s="135">
        <v>20000</v>
      </c>
      <c r="D6" s="135"/>
      <c r="E6" s="135"/>
      <c r="F6" s="135"/>
      <c r="G6" s="136">
        <f>ROUNDDOWN(C6*0.1,0)</f>
        <v>2000</v>
      </c>
      <c r="H6" s="136"/>
      <c r="I6" s="136"/>
      <c r="J6" s="136"/>
      <c r="K6" s="135">
        <v>4600</v>
      </c>
      <c r="L6" s="135"/>
      <c r="M6" s="135"/>
      <c r="N6" s="135"/>
      <c r="O6" s="136">
        <f>IF(K6&lt;=G6,K6,G6)</f>
        <v>2000</v>
      </c>
      <c r="P6" s="136"/>
      <c r="Q6" s="136"/>
      <c r="R6" s="137"/>
      <c r="S6" s="138">
        <f>ROUNDDOWN(O6*0.25,0)</f>
        <v>500</v>
      </c>
      <c r="T6" s="139"/>
      <c r="U6" s="139"/>
      <c r="V6" s="140"/>
      <c r="W6" s="117">
        <f>O6-S6</f>
        <v>1500</v>
      </c>
      <c r="X6" s="118"/>
      <c r="Y6" s="118"/>
      <c r="Z6" s="119"/>
      <c r="AA6" s="173">
        <f>W6+W7+W8</f>
        <v>2625</v>
      </c>
      <c r="AB6" s="174"/>
      <c r="AC6" s="174"/>
      <c r="AD6" s="175"/>
      <c r="AE6" s="173">
        <f>IF(AA6&gt;K6,K6,AA6)</f>
        <v>2625</v>
      </c>
      <c r="AF6" s="174"/>
      <c r="AG6" s="174"/>
      <c r="AH6" s="175"/>
      <c r="AI6" s="117">
        <f>IF(AA6&gt;K6,0,S6)</f>
        <v>500</v>
      </c>
      <c r="AJ6" s="118"/>
      <c r="AK6" s="118"/>
      <c r="AL6" s="119"/>
      <c r="AM6" s="2"/>
      <c r="AR6" s="5">
        <v>6133</v>
      </c>
    </row>
    <row r="7" spans="1:44" ht="24.95" customHeight="1" x14ac:dyDescent="0.15">
      <c r="A7" s="129" t="s">
        <v>18</v>
      </c>
      <c r="B7" s="129"/>
      <c r="C7" s="135">
        <v>5000</v>
      </c>
      <c r="D7" s="135"/>
      <c r="E7" s="135"/>
      <c r="F7" s="135"/>
      <c r="G7" s="136">
        <f>ROUNDDOWN(C7*0.1,0)</f>
        <v>500</v>
      </c>
      <c r="H7" s="136"/>
      <c r="I7" s="136"/>
      <c r="J7" s="136"/>
      <c r="K7" s="135">
        <v>4600</v>
      </c>
      <c r="L7" s="135"/>
      <c r="M7" s="135"/>
      <c r="N7" s="135"/>
      <c r="O7" s="136">
        <f>IF(K7&lt;=G7,K7,G7)</f>
        <v>500</v>
      </c>
      <c r="P7" s="136"/>
      <c r="Q7" s="136"/>
      <c r="R7" s="137"/>
      <c r="S7" s="138">
        <f>ROUNDDOWN(O7*0.25,0)</f>
        <v>125</v>
      </c>
      <c r="T7" s="139"/>
      <c r="U7" s="139"/>
      <c r="V7" s="140"/>
      <c r="W7" s="120">
        <f>O7-S7</f>
        <v>375</v>
      </c>
      <c r="X7" s="121"/>
      <c r="Y7" s="121"/>
      <c r="Z7" s="122"/>
      <c r="AA7" s="176"/>
      <c r="AB7" s="177"/>
      <c r="AC7" s="177"/>
      <c r="AD7" s="178"/>
      <c r="AE7" s="176"/>
      <c r="AF7" s="177"/>
      <c r="AG7" s="177"/>
      <c r="AH7" s="178"/>
      <c r="AI7" s="120">
        <f>IF(AA6&gt;K6,0,S7)</f>
        <v>125</v>
      </c>
      <c r="AJ7" s="121"/>
      <c r="AK7" s="121"/>
      <c r="AL7" s="122"/>
      <c r="AM7" s="2"/>
      <c r="AR7" s="5">
        <v>1533</v>
      </c>
    </row>
    <row r="8" spans="1:44" ht="24.95" customHeight="1" thickBot="1" x14ac:dyDescent="0.2">
      <c r="A8" s="129" t="s">
        <v>19</v>
      </c>
      <c r="B8" s="129"/>
      <c r="C8" s="135">
        <v>10000</v>
      </c>
      <c r="D8" s="135"/>
      <c r="E8" s="135"/>
      <c r="F8" s="135"/>
      <c r="G8" s="136">
        <f>ROUNDDOWN(C8*0.1,0)</f>
        <v>1000</v>
      </c>
      <c r="H8" s="136"/>
      <c r="I8" s="136"/>
      <c r="J8" s="136"/>
      <c r="K8" s="135">
        <v>4600</v>
      </c>
      <c r="L8" s="135"/>
      <c r="M8" s="135"/>
      <c r="N8" s="135"/>
      <c r="O8" s="136">
        <f>IF(K8&lt;=G8,K8,G8)</f>
        <v>1000</v>
      </c>
      <c r="P8" s="136"/>
      <c r="Q8" s="136"/>
      <c r="R8" s="137"/>
      <c r="S8" s="138">
        <f>ROUNDDOWN(O8*0.25,0)</f>
        <v>250</v>
      </c>
      <c r="T8" s="139"/>
      <c r="U8" s="139"/>
      <c r="V8" s="140"/>
      <c r="W8" s="123">
        <f>O8-S8</f>
        <v>750</v>
      </c>
      <c r="X8" s="124"/>
      <c r="Y8" s="124"/>
      <c r="Z8" s="125"/>
      <c r="AA8" s="179"/>
      <c r="AB8" s="180"/>
      <c r="AC8" s="180"/>
      <c r="AD8" s="181"/>
      <c r="AE8" s="179"/>
      <c r="AF8" s="180"/>
      <c r="AG8" s="180"/>
      <c r="AH8" s="181"/>
      <c r="AI8" s="123">
        <f>IF(AA6&gt;K6,0,S8)</f>
        <v>250</v>
      </c>
      <c r="AJ8" s="124"/>
      <c r="AK8" s="124"/>
      <c r="AL8" s="125"/>
      <c r="AM8" s="2"/>
      <c r="AR8" s="14" t="s">
        <v>55</v>
      </c>
    </row>
    <row r="9" spans="1:44" ht="24.95" customHeight="1" x14ac:dyDescent="0.15">
      <c r="A9" s="18"/>
      <c r="B9" s="1"/>
      <c r="C9" s="1"/>
      <c r="D9" s="1"/>
      <c r="E9" s="1"/>
      <c r="F9" s="1"/>
      <c r="G9" s="1"/>
      <c r="H9" s="1"/>
      <c r="I9" s="1"/>
      <c r="J9" s="1"/>
      <c r="K9" s="1"/>
      <c r="L9" s="1"/>
      <c r="M9" s="1"/>
      <c r="N9" s="1"/>
      <c r="O9" s="1"/>
      <c r="P9" s="1"/>
      <c r="Q9" s="1"/>
      <c r="R9" s="1"/>
      <c r="S9" s="1"/>
      <c r="T9" s="1"/>
      <c r="U9" s="1"/>
      <c r="V9" s="1"/>
      <c r="W9" s="1"/>
      <c r="X9" s="1"/>
      <c r="Y9" s="1"/>
      <c r="Z9" s="1"/>
      <c r="AA9" s="7"/>
      <c r="AB9" s="7"/>
      <c r="AC9" s="7"/>
      <c r="AD9" s="7"/>
      <c r="AE9" s="7"/>
      <c r="AF9" s="7"/>
      <c r="AG9" s="7"/>
      <c r="AH9" s="7"/>
      <c r="AI9" s="7"/>
      <c r="AJ9" s="7"/>
      <c r="AK9" s="7"/>
      <c r="AL9" s="7"/>
      <c r="AM9" s="7"/>
    </row>
    <row r="10" spans="1:44" ht="24.95" customHeight="1" x14ac:dyDescent="0.15">
      <c r="A10" s="18" t="s">
        <v>43</v>
      </c>
      <c r="B10" s="12"/>
      <c r="AA10" s="2"/>
      <c r="AB10" s="2"/>
      <c r="AC10" s="2"/>
      <c r="AD10" s="2"/>
      <c r="AE10" s="2"/>
      <c r="AF10" s="2"/>
      <c r="AG10" s="2"/>
      <c r="AH10" s="2"/>
      <c r="AI10" s="2"/>
      <c r="AJ10" s="2"/>
      <c r="AK10" s="2"/>
      <c r="AL10" s="2"/>
      <c r="AM10" s="2"/>
    </row>
    <row r="11" spans="1:44" ht="24.95" customHeight="1" thickBot="1" x14ac:dyDescent="0.2">
      <c r="A11" s="129" t="s">
        <v>4</v>
      </c>
      <c r="B11" s="129"/>
      <c r="C11" s="129" t="s">
        <v>0</v>
      </c>
      <c r="D11" s="129"/>
      <c r="E11" s="129"/>
      <c r="F11" s="129"/>
      <c r="G11" s="129" t="s">
        <v>1</v>
      </c>
      <c r="H11" s="129"/>
      <c r="I11" s="129"/>
      <c r="J11" s="129"/>
      <c r="K11" s="129" t="s">
        <v>2</v>
      </c>
      <c r="L11" s="129"/>
      <c r="M11" s="129"/>
      <c r="N11" s="129"/>
      <c r="O11" s="130" t="s">
        <v>3</v>
      </c>
      <c r="P11" s="131"/>
      <c r="Q11" s="131"/>
      <c r="R11" s="131"/>
      <c r="S11" s="132" t="s">
        <v>15</v>
      </c>
      <c r="T11" s="133"/>
      <c r="U11" s="133"/>
      <c r="V11" s="134"/>
      <c r="W11" s="114" t="s">
        <v>5</v>
      </c>
      <c r="X11" s="115"/>
      <c r="Y11" s="115"/>
      <c r="Z11" s="116"/>
      <c r="AA11" s="126" t="s">
        <v>9</v>
      </c>
      <c r="AB11" s="127"/>
      <c r="AC11" s="127"/>
      <c r="AD11" s="128"/>
      <c r="AE11" s="2"/>
      <c r="AF11" s="2"/>
      <c r="AG11" s="2"/>
      <c r="AH11" s="2"/>
      <c r="AI11" s="2"/>
      <c r="AJ11" s="2"/>
      <c r="AK11" s="2"/>
      <c r="AL11" s="2"/>
      <c r="AM11" s="2"/>
    </row>
    <row r="12" spans="1:44" ht="24.95" customHeight="1" x14ac:dyDescent="0.15">
      <c r="A12" s="129" t="s">
        <v>20</v>
      </c>
      <c r="B12" s="129"/>
      <c r="C12" s="135">
        <v>20000</v>
      </c>
      <c r="D12" s="135"/>
      <c r="E12" s="135"/>
      <c r="F12" s="135"/>
      <c r="G12" s="136">
        <f>ROUNDDOWN(C12*0.1,0)</f>
        <v>2000</v>
      </c>
      <c r="H12" s="136"/>
      <c r="I12" s="136"/>
      <c r="J12" s="136"/>
      <c r="K12" s="135">
        <v>4600</v>
      </c>
      <c r="L12" s="135"/>
      <c r="M12" s="135"/>
      <c r="N12" s="135"/>
      <c r="O12" s="136">
        <f>IF(K12&lt;=G12,K12,G12)</f>
        <v>2000</v>
      </c>
      <c r="P12" s="136"/>
      <c r="Q12" s="136"/>
      <c r="R12" s="137"/>
      <c r="S12" s="138">
        <f>ROUNDDOWN(O12*0.25,0)</f>
        <v>500</v>
      </c>
      <c r="T12" s="139"/>
      <c r="U12" s="139"/>
      <c r="V12" s="140"/>
      <c r="W12" s="117">
        <f>O12-S12</f>
        <v>1500</v>
      </c>
      <c r="X12" s="118"/>
      <c r="Y12" s="118"/>
      <c r="Z12" s="119"/>
      <c r="AA12" s="173">
        <f>W12+W13+W14</f>
        <v>3000</v>
      </c>
      <c r="AB12" s="174"/>
      <c r="AC12" s="174"/>
      <c r="AD12" s="175"/>
      <c r="AE12" s="2"/>
      <c r="AF12" s="2"/>
      <c r="AG12" s="2"/>
      <c r="AH12" s="2"/>
      <c r="AI12" s="2"/>
      <c r="AJ12" s="2"/>
      <c r="AK12" s="2"/>
      <c r="AL12" s="2"/>
      <c r="AM12" s="2"/>
    </row>
    <row r="13" spans="1:44" ht="24.95" customHeight="1" x14ac:dyDescent="0.15">
      <c r="A13" s="129" t="s">
        <v>18</v>
      </c>
      <c r="B13" s="129"/>
      <c r="C13" s="135">
        <v>10000</v>
      </c>
      <c r="D13" s="135"/>
      <c r="E13" s="135"/>
      <c r="F13" s="135"/>
      <c r="G13" s="136">
        <f>ROUNDDOWN(C13*0.1,0)</f>
        <v>1000</v>
      </c>
      <c r="H13" s="136"/>
      <c r="I13" s="136"/>
      <c r="J13" s="136"/>
      <c r="K13" s="135">
        <v>4600</v>
      </c>
      <c r="L13" s="135"/>
      <c r="M13" s="135"/>
      <c r="N13" s="135"/>
      <c r="O13" s="136">
        <f>IF(K13&lt;=G13,K13,G13)</f>
        <v>1000</v>
      </c>
      <c r="P13" s="136"/>
      <c r="Q13" s="136"/>
      <c r="R13" s="137"/>
      <c r="S13" s="138">
        <f>ROUNDDOWN(O13*0.25,0)</f>
        <v>250</v>
      </c>
      <c r="T13" s="139"/>
      <c r="U13" s="139"/>
      <c r="V13" s="140"/>
      <c r="W13" s="120">
        <f>O13-S13</f>
        <v>750</v>
      </c>
      <c r="X13" s="121"/>
      <c r="Y13" s="121"/>
      <c r="Z13" s="122"/>
      <c r="AA13" s="176"/>
      <c r="AB13" s="177"/>
      <c r="AC13" s="177"/>
      <c r="AD13" s="178"/>
      <c r="AE13" s="2"/>
      <c r="AF13" s="2"/>
      <c r="AG13" s="2"/>
      <c r="AH13" s="2"/>
      <c r="AI13" s="2"/>
      <c r="AJ13" s="2"/>
      <c r="AK13" s="2"/>
      <c r="AL13" s="2"/>
      <c r="AM13" s="2"/>
    </row>
    <row r="14" spans="1:44" ht="24.95" customHeight="1" thickBot="1" x14ac:dyDescent="0.2">
      <c r="A14" s="129" t="s">
        <v>19</v>
      </c>
      <c r="B14" s="129"/>
      <c r="C14" s="135">
        <v>10000</v>
      </c>
      <c r="D14" s="135"/>
      <c r="E14" s="135"/>
      <c r="F14" s="135"/>
      <c r="G14" s="136">
        <f>ROUNDDOWN(C14*0.1,0)</f>
        <v>1000</v>
      </c>
      <c r="H14" s="136"/>
      <c r="I14" s="136"/>
      <c r="J14" s="136"/>
      <c r="K14" s="135">
        <v>4600</v>
      </c>
      <c r="L14" s="135"/>
      <c r="M14" s="135"/>
      <c r="N14" s="135"/>
      <c r="O14" s="136">
        <f>IF(K14&lt;=G14,K14,G14)</f>
        <v>1000</v>
      </c>
      <c r="P14" s="136"/>
      <c r="Q14" s="136"/>
      <c r="R14" s="137"/>
      <c r="S14" s="138">
        <f>ROUNDDOWN(O14*0.25,0)</f>
        <v>250</v>
      </c>
      <c r="T14" s="139"/>
      <c r="U14" s="139"/>
      <c r="V14" s="140"/>
      <c r="W14" s="123">
        <f>O14-S14</f>
        <v>750</v>
      </c>
      <c r="X14" s="124"/>
      <c r="Y14" s="124"/>
      <c r="Z14" s="125"/>
      <c r="AA14" s="179"/>
      <c r="AB14" s="180"/>
      <c r="AC14" s="180"/>
      <c r="AD14" s="181"/>
      <c r="AE14" s="2"/>
      <c r="AF14" s="2"/>
      <c r="AG14" s="2"/>
      <c r="AH14" s="2"/>
      <c r="AI14" s="2"/>
      <c r="AJ14" s="2"/>
      <c r="AK14" s="2"/>
      <c r="AL14" s="2"/>
      <c r="AM14" s="2"/>
    </row>
    <row r="15" spans="1:44" ht="24.95" customHeight="1" x14ac:dyDescent="0.15">
      <c r="C15" s="14" t="s">
        <v>39</v>
      </c>
      <c r="G15" s="14"/>
      <c r="AA15" s="2"/>
      <c r="AB15" s="2"/>
      <c r="AC15" s="2"/>
      <c r="AD15" s="2"/>
      <c r="AE15" s="2"/>
      <c r="AF15" s="2"/>
      <c r="AG15" s="2"/>
      <c r="AH15" s="2"/>
      <c r="AI15" s="2"/>
      <c r="AJ15" s="2"/>
      <c r="AK15" s="2"/>
      <c r="AL15" s="2"/>
      <c r="AM15" s="2"/>
    </row>
    <row r="16" spans="1:44" ht="24.95" customHeight="1" x14ac:dyDescent="0.15">
      <c r="AA16" s="2"/>
      <c r="AB16" s="2"/>
      <c r="AC16" s="2"/>
      <c r="AD16" s="2"/>
      <c r="AE16" s="2"/>
      <c r="AF16" s="2"/>
      <c r="AG16" s="2"/>
      <c r="AH16" s="2"/>
      <c r="AI16" s="2"/>
      <c r="AJ16" s="2"/>
      <c r="AK16" s="2"/>
      <c r="AL16" s="2"/>
      <c r="AM16" s="2"/>
    </row>
    <row r="17" spans="1:42" ht="24.95" customHeight="1" x14ac:dyDescent="0.15">
      <c r="A17" s="4" t="s">
        <v>42</v>
      </c>
      <c r="AA17" s="2"/>
      <c r="AB17" s="2"/>
      <c r="AC17" s="2"/>
      <c r="AD17" s="2"/>
      <c r="AE17" s="2"/>
      <c r="AF17" s="2"/>
      <c r="AG17" s="2"/>
      <c r="AH17" s="2"/>
      <c r="AI17" s="2"/>
      <c r="AJ17" s="2"/>
      <c r="AK17" s="2"/>
      <c r="AL17" s="2"/>
      <c r="AM17" s="2"/>
    </row>
    <row r="18" spans="1:42" ht="24.95" customHeight="1" thickBot="1" x14ac:dyDescent="0.2">
      <c r="A18" s="129" t="s">
        <v>4</v>
      </c>
      <c r="B18" s="129"/>
      <c r="C18" s="129" t="s">
        <v>0</v>
      </c>
      <c r="D18" s="129"/>
      <c r="E18" s="129"/>
      <c r="F18" s="129"/>
      <c r="G18" s="129" t="s">
        <v>1</v>
      </c>
      <c r="H18" s="129"/>
      <c r="I18" s="129"/>
      <c r="J18" s="129"/>
      <c r="K18" s="212" t="s">
        <v>6</v>
      </c>
      <c r="L18" s="213"/>
      <c r="M18" s="213"/>
      <c r="N18" s="214"/>
      <c r="O18" s="129" t="s">
        <v>2</v>
      </c>
      <c r="P18" s="129"/>
      <c r="Q18" s="129"/>
      <c r="R18" s="129"/>
      <c r="S18" s="187" t="s">
        <v>8</v>
      </c>
      <c r="T18" s="188"/>
      <c r="U18" s="188"/>
      <c r="V18" s="188"/>
      <c r="W18" s="189" t="s">
        <v>22</v>
      </c>
      <c r="X18" s="190"/>
      <c r="Y18" s="190"/>
      <c r="Z18" s="191"/>
      <c r="AA18" s="192" t="s">
        <v>21</v>
      </c>
      <c r="AB18" s="193"/>
      <c r="AC18" s="193"/>
      <c r="AD18" s="194"/>
      <c r="AE18" s="114" t="s">
        <v>34</v>
      </c>
      <c r="AF18" s="115"/>
      <c r="AG18" s="115"/>
      <c r="AH18" s="116"/>
      <c r="AI18" s="195" t="s">
        <v>14</v>
      </c>
      <c r="AJ18" s="196"/>
      <c r="AK18" s="196"/>
      <c r="AL18" s="196"/>
      <c r="AM18" s="197" t="s">
        <v>13</v>
      </c>
      <c r="AN18" s="198"/>
      <c r="AO18" s="198"/>
      <c r="AP18" s="199"/>
    </row>
    <row r="19" spans="1:42" ht="24.95" customHeight="1" thickTop="1" thickBot="1" x14ac:dyDescent="0.2">
      <c r="A19" s="129" t="s">
        <v>20</v>
      </c>
      <c r="B19" s="129"/>
      <c r="C19" s="136">
        <f>C12</f>
        <v>20000</v>
      </c>
      <c r="D19" s="136"/>
      <c r="E19" s="136"/>
      <c r="F19" s="136"/>
      <c r="G19" s="136">
        <f>ROUNDDOWN(C19*0.1,0)</f>
        <v>2000</v>
      </c>
      <c r="H19" s="136"/>
      <c r="I19" s="136"/>
      <c r="J19" s="136"/>
      <c r="K19" s="137" t="s">
        <v>7</v>
      </c>
      <c r="L19" s="182"/>
      <c r="M19" s="182"/>
      <c r="N19" s="184"/>
      <c r="O19" s="136">
        <f>K12</f>
        <v>4600</v>
      </c>
      <c r="P19" s="136"/>
      <c r="Q19" s="136"/>
      <c r="R19" s="136"/>
      <c r="S19" s="136">
        <f>IF(O19&lt;=G19,O19,G19)</f>
        <v>2000</v>
      </c>
      <c r="T19" s="136"/>
      <c r="U19" s="136"/>
      <c r="V19" s="136"/>
      <c r="W19" s="185">
        <f>ROUNDUP(S19*0.75,0)</f>
        <v>1500</v>
      </c>
      <c r="X19" s="186"/>
      <c r="Y19" s="186"/>
      <c r="Z19" s="186"/>
      <c r="AA19" s="203">
        <f>W19+S20+S21</f>
        <v>1500</v>
      </c>
      <c r="AB19" s="204"/>
      <c r="AC19" s="204"/>
      <c r="AD19" s="205"/>
      <c r="AE19" s="121">
        <f>W19</f>
        <v>1500</v>
      </c>
      <c r="AF19" s="121"/>
      <c r="AG19" s="121"/>
      <c r="AH19" s="183"/>
      <c r="AI19" s="138" t="s">
        <v>7</v>
      </c>
      <c r="AJ19" s="139"/>
      <c r="AK19" s="139"/>
      <c r="AL19" s="139"/>
      <c r="AM19" s="161">
        <f>AE19+AE20+AE21</f>
        <v>1500</v>
      </c>
      <c r="AN19" s="162"/>
      <c r="AO19" s="162"/>
      <c r="AP19" s="163"/>
    </row>
    <row r="20" spans="1:42" ht="24.95" customHeight="1" thickTop="1" thickBot="1" x14ac:dyDescent="0.2">
      <c r="A20" s="129" t="s">
        <v>18</v>
      </c>
      <c r="B20" s="129"/>
      <c r="C20" s="136">
        <f>C13</f>
        <v>10000</v>
      </c>
      <c r="D20" s="136"/>
      <c r="E20" s="136"/>
      <c r="F20" s="136"/>
      <c r="G20" s="136">
        <f>ROUNDDOWN(C20*0.1,0)</f>
        <v>1000</v>
      </c>
      <c r="H20" s="136"/>
      <c r="I20" s="136"/>
      <c r="J20" s="136"/>
      <c r="K20" s="137">
        <v>0</v>
      </c>
      <c r="L20" s="182"/>
      <c r="M20" s="182"/>
      <c r="N20" s="184"/>
      <c r="O20" s="136">
        <f>K13</f>
        <v>4600</v>
      </c>
      <c r="P20" s="136"/>
      <c r="Q20" s="136"/>
      <c r="R20" s="136"/>
      <c r="S20" s="136">
        <f>IF(O20&lt;=K20,O20,K20)</f>
        <v>0</v>
      </c>
      <c r="T20" s="136"/>
      <c r="U20" s="136"/>
      <c r="V20" s="136"/>
      <c r="W20" s="137" t="s">
        <v>7</v>
      </c>
      <c r="X20" s="182"/>
      <c r="Y20" s="182"/>
      <c r="Z20" s="182"/>
      <c r="AA20" s="206"/>
      <c r="AB20" s="207"/>
      <c r="AC20" s="207"/>
      <c r="AD20" s="208"/>
      <c r="AE20" s="121">
        <f>S20-AI20</f>
        <v>0</v>
      </c>
      <c r="AF20" s="121"/>
      <c r="AG20" s="121"/>
      <c r="AH20" s="121"/>
      <c r="AI20" s="200">
        <f>IF(AA19&gt;AA12,AA19-AA12,0)</f>
        <v>0</v>
      </c>
      <c r="AJ20" s="201"/>
      <c r="AK20" s="201"/>
      <c r="AL20" s="202"/>
      <c r="AM20" s="161"/>
      <c r="AN20" s="162"/>
      <c r="AO20" s="162"/>
      <c r="AP20" s="163"/>
    </row>
    <row r="21" spans="1:42" ht="24.95" customHeight="1" thickTop="1" thickBot="1" x14ac:dyDescent="0.2">
      <c r="A21" s="129" t="s">
        <v>19</v>
      </c>
      <c r="B21" s="129"/>
      <c r="C21" s="136">
        <f>C14</f>
        <v>10000</v>
      </c>
      <c r="D21" s="136"/>
      <c r="E21" s="136"/>
      <c r="F21" s="136"/>
      <c r="G21" s="136">
        <f>ROUNDDOWN(C21*0.1,0)</f>
        <v>1000</v>
      </c>
      <c r="H21" s="136"/>
      <c r="I21" s="136"/>
      <c r="J21" s="136"/>
      <c r="K21" s="137">
        <f>0</f>
        <v>0</v>
      </c>
      <c r="L21" s="182"/>
      <c r="M21" s="182"/>
      <c r="N21" s="184"/>
      <c r="O21" s="136">
        <f>K14</f>
        <v>4600</v>
      </c>
      <c r="P21" s="136"/>
      <c r="Q21" s="136"/>
      <c r="R21" s="136"/>
      <c r="S21" s="136">
        <v>0</v>
      </c>
      <c r="T21" s="136"/>
      <c r="U21" s="136"/>
      <c r="V21" s="136"/>
      <c r="W21" s="137" t="s">
        <v>7</v>
      </c>
      <c r="X21" s="182"/>
      <c r="Y21" s="182"/>
      <c r="Z21" s="182"/>
      <c r="AA21" s="209"/>
      <c r="AB21" s="210"/>
      <c r="AC21" s="210"/>
      <c r="AD21" s="211"/>
      <c r="AE21" s="121">
        <v>0</v>
      </c>
      <c r="AF21" s="121"/>
      <c r="AG21" s="121"/>
      <c r="AH21" s="183"/>
      <c r="AI21" s="185" t="s">
        <v>7</v>
      </c>
      <c r="AJ21" s="186"/>
      <c r="AK21" s="186"/>
      <c r="AL21" s="186"/>
      <c r="AM21" s="161"/>
      <c r="AN21" s="162"/>
      <c r="AO21" s="162"/>
      <c r="AP21" s="163"/>
    </row>
    <row r="22" spans="1:42" ht="24.95" customHeight="1" thickBot="1" x14ac:dyDescent="0.2">
      <c r="B22" s="8"/>
      <c r="C22" s="8"/>
      <c r="D22" s="8"/>
      <c r="E22" s="8"/>
      <c r="F22" s="8"/>
      <c r="G22" s="8"/>
      <c r="H22" s="2"/>
      <c r="I22" s="2"/>
      <c r="J22" s="2"/>
      <c r="K22" s="2"/>
      <c r="L22" s="2"/>
      <c r="M22" s="2"/>
      <c r="N22" s="2"/>
      <c r="O22" s="2"/>
      <c r="P22" s="2"/>
      <c r="Q22" s="2"/>
      <c r="R22" s="2"/>
      <c r="S22" s="34" t="s">
        <v>35</v>
      </c>
      <c r="T22" s="2"/>
      <c r="U22" s="2"/>
      <c r="V22" s="2"/>
      <c r="AE22" s="2"/>
      <c r="AF22" s="2"/>
      <c r="AG22" s="2"/>
      <c r="AH22" s="2"/>
      <c r="AI22" s="2"/>
      <c r="AJ22" s="2"/>
      <c r="AK22" s="2"/>
      <c r="AL22" s="2"/>
      <c r="AM22" s="2"/>
    </row>
    <row r="23" spans="1:42" ht="42.75" customHeight="1" thickBot="1" x14ac:dyDescent="0.2">
      <c r="A23" s="14" t="s">
        <v>11</v>
      </c>
      <c r="C23" s="8"/>
      <c r="D23" s="8"/>
      <c r="E23" s="8"/>
      <c r="F23" s="8"/>
      <c r="G23" s="8"/>
      <c r="H23" s="2"/>
      <c r="I23" s="2"/>
      <c r="J23" s="2"/>
      <c r="K23" s="2"/>
      <c r="L23" s="2"/>
      <c r="M23" s="2"/>
      <c r="N23" s="2"/>
      <c r="O23" s="2"/>
      <c r="P23" s="2"/>
      <c r="Q23" s="2"/>
      <c r="R23" s="2"/>
      <c r="S23" s="2"/>
      <c r="T23" s="2"/>
      <c r="U23" s="2"/>
      <c r="V23" s="2"/>
      <c r="Z23" s="141" t="s">
        <v>9</v>
      </c>
      <c r="AA23" s="142"/>
      <c r="AB23" s="142"/>
      <c r="AC23" s="143"/>
      <c r="AD23" s="141" t="s">
        <v>13</v>
      </c>
      <c r="AE23" s="144"/>
      <c r="AF23" s="144"/>
      <c r="AG23" s="145"/>
      <c r="AH23" s="146" t="s">
        <v>23</v>
      </c>
      <c r="AI23" s="147"/>
      <c r="AJ23" s="147"/>
      <c r="AK23" s="148"/>
    </row>
    <row r="24" spans="1:42" ht="18.75" customHeight="1" thickBot="1" x14ac:dyDescent="0.2">
      <c r="B24" s="13" t="s">
        <v>10</v>
      </c>
      <c r="C24" s="8"/>
      <c r="D24" s="8"/>
      <c r="E24" s="8"/>
      <c r="F24" s="8"/>
      <c r="G24" s="8"/>
      <c r="H24" s="2"/>
      <c r="I24" s="2"/>
      <c r="J24" s="2"/>
      <c r="K24" s="2"/>
      <c r="L24" s="2"/>
      <c r="M24" s="2"/>
      <c r="N24" s="2"/>
      <c r="O24" s="2"/>
      <c r="P24" s="2"/>
      <c r="Q24" s="2"/>
      <c r="R24" s="2"/>
      <c r="S24" s="2"/>
      <c r="T24" s="2"/>
      <c r="U24" s="2"/>
      <c r="V24" s="2"/>
      <c r="Z24" s="149">
        <f>AA12</f>
        <v>3000</v>
      </c>
      <c r="AA24" s="150"/>
      <c r="AB24" s="150"/>
      <c r="AC24" s="151"/>
      <c r="AD24" s="158">
        <f>AM19</f>
        <v>1500</v>
      </c>
      <c r="AE24" s="159"/>
      <c r="AF24" s="159"/>
      <c r="AG24" s="160"/>
      <c r="AH24" s="164">
        <f>AI20</f>
        <v>0</v>
      </c>
      <c r="AI24" s="165"/>
      <c r="AJ24" s="165"/>
      <c r="AK24" s="166"/>
    </row>
    <row r="25" spans="1:42" ht="18.75" customHeight="1" thickTop="1" thickBot="1" x14ac:dyDescent="0.2">
      <c r="B25" s="8" t="s">
        <v>40</v>
      </c>
      <c r="C25" s="8"/>
      <c r="D25" s="8"/>
      <c r="E25" s="8"/>
      <c r="F25" s="8"/>
      <c r="G25" s="8"/>
      <c r="H25" s="2"/>
      <c r="I25" s="2"/>
      <c r="J25" s="2"/>
      <c r="K25" s="2"/>
      <c r="L25" s="2"/>
      <c r="M25" s="2"/>
      <c r="N25" s="2"/>
      <c r="O25" s="2"/>
      <c r="P25" s="2"/>
      <c r="Q25" s="2"/>
      <c r="R25" s="2"/>
      <c r="S25" s="2"/>
      <c r="T25" s="2"/>
      <c r="U25" s="2"/>
      <c r="V25" s="2"/>
      <c r="Z25" s="152"/>
      <c r="AA25" s="153"/>
      <c r="AB25" s="153"/>
      <c r="AC25" s="154"/>
      <c r="AD25" s="161"/>
      <c r="AE25" s="162"/>
      <c r="AF25" s="162"/>
      <c r="AG25" s="163"/>
      <c r="AH25" s="167"/>
      <c r="AI25" s="168"/>
      <c r="AJ25" s="168"/>
      <c r="AK25" s="169"/>
    </row>
    <row r="26" spans="1:42" ht="18.75" customHeight="1" thickTop="1" thickBot="1" x14ac:dyDescent="0.2">
      <c r="B26" s="5" t="s">
        <v>41</v>
      </c>
      <c r="Z26" s="155"/>
      <c r="AA26" s="156"/>
      <c r="AB26" s="156"/>
      <c r="AC26" s="157"/>
      <c r="AD26" s="161"/>
      <c r="AE26" s="162"/>
      <c r="AF26" s="162"/>
      <c r="AG26" s="163"/>
      <c r="AH26" s="170"/>
      <c r="AI26" s="171"/>
      <c r="AJ26" s="171"/>
      <c r="AK26" s="172"/>
    </row>
    <row r="27" spans="1:42" ht="18.75" customHeight="1" x14ac:dyDescent="0.15">
      <c r="B27" s="14" t="s">
        <v>29</v>
      </c>
    </row>
    <row r="28" spans="1:42" ht="24.95" customHeight="1" x14ac:dyDescent="0.15">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row>
    <row r="29" spans="1:42" ht="24.95" customHeight="1" x14ac:dyDescent="0.15">
      <c r="B29" s="8"/>
      <c r="C29" s="8"/>
      <c r="D29" s="8"/>
      <c r="E29" s="8"/>
      <c r="F29" s="8"/>
      <c r="G29" s="8"/>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row>
    <row r="30" spans="1:42" ht="24.95" customHeight="1" x14ac:dyDescent="0.15">
      <c r="B30" s="8"/>
      <c r="C30" s="8"/>
      <c r="D30" s="8"/>
      <c r="E30" s="8"/>
      <c r="F30" s="8"/>
      <c r="G30" s="8"/>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42" ht="24.95" customHeight="1" x14ac:dyDescent="0.15">
      <c r="B31" s="8"/>
      <c r="C31" s="8"/>
      <c r="D31" s="8"/>
      <c r="E31" s="8"/>
      <c r="F31" s="8"/>
      <c r="G31" s="8"/>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row>
    <row r="32" spans="1:42" ht="23.1" customHeight="1" x14ac:dyDescent="0.15">
      <c r="B32" s="8"/>
      <c r="C32" s="8"/>
      <c r="D32" s="8"/>
      <c r="E32" s="8"/>
      <c r="F32" s="8"/>
      <c r="G32" s="8"/>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row>
    <row r="33" spans="2:39" ht="23.1" customHeight="1" x14ac:dyDescent="0.15">
      <c r="B33" s="8"/>
      <c r="C33" s="8"/>
      <c r="D33" s="8"/>
      <c r="E33" s="8"/>
      <c r="F33" s="8"/>
      <c r="G33" s="8"/>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row>
    <row r="34" spans="2:39" ht="23.1" customHeight="1" x14ac:dyDescent="0.15">
      <c r="B34" s="8"/>
      <c r="C34" s="8"/>
      <c r="D34" s="8"/>
      <c r="E34" s="8"/>
      <c r="F34" s="8"/>
      <c r="G34" s="8"/>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row>
    <row r="35" spans="2:39" ht="23.1" customHeight="1" x14ac:dyDescent="0.15">
      <c r="B35" s="8"/>
      <c r="C35" s="8"/>
      <c r="D35" s="8"/>
      <c r="E35" s="8"/>
      <c r="F35" s="8"/>
      <c r="G35" s="8"/>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row>
    <row r="36" spans="2:39" ht="23.1" customHeight="1" x14ac:dyDescent="0.15">
      <c r="B36" s="8"/>
      <c r="C36" s="8"/>
      <c r="D36" s="8"/>
      <c r="E36" s="8"/>
      <c r="F36" s="8"/>
      <c r="G36" s="8"/>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row>
    <row r="37" spans="2:39" ht="23.1" customHeight="1" x14ac:dyDescent="0.15">
      <c r="B37" s="8"/>
      <c r="C37" s="8"/>
      <c r="D37" s="8"/>
      <c r="E37" s="8"/>
      <c r="F37" s="8"/>
      <c r="G37" s="8"/>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row>
    <row r="38" spans="2:39" ht="20.100000000000001" customHeight="1" x14ac:dyDescent="0.15">
      <c r="B38" s="8"/>
      <c r="C38" s="8"/>
      <c r="D38" s="8"/>
      <c r="E38" s="8"/>
      <c r="F38" s="8"/>
      <c r="G38" s="8"/>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row>
    <row r="39" spans="2:39" ht="20.100000000000001" customHeight="1" x14ac:dyDescent="0.15">
      <c r="B39" s="3"/>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row>
    <row r="40" spans="2:39" ht="20.100000000000001" customHeight="1" x14ac:dyDescent="0.15">
      <c r="B40" s="3"/>
      <c r="C40" s="9"/>
      <c r="D40" s="9"/>
      <c r="E40" s="9"/>
      <c r="F40" s="9"/>
      <c r="G40" s="9"/>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pans="2:39" ht="20.100000000000001" customHeight="1" x14ac:dyDescent="0.15">
      <c r="B41" s="9"/>
      <c r="C41" s="9"/>
      <c r="D41" s="9"/>
      <c r="E41" s="9"/>
      <c r="F41" s="9"/>
      <c r="G41" s="9"/>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row>
    <row r="42" spans="2:39" ht="24.95" customHeight="1" x14ac:dyDescent="0.15">
      <c r="B42" s="10"/>
      <c r="C42" s="11"/>
      <c r="D42" s="11"/>
      <c r="E42" s="11"/>
      <c r="F42" s="11"/>
      <c r="G42" s="11"/>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2:39" ht="24.95" customHeight="1" x14ac:dyDescent="0.15">
      <c r="B43" s="10"/>
      <c r="C43" s="11"/>
      <c r="D43" s="11"/>
      <c r="E43" s="11"/>
      <c r="F43" s="11"/>
      <c r="G43" s="11"/>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row>
    <row r="44" spans="2:39" ht="24.95" customHeight="1" x14ac:dyDescent="0.15">
      <c r="B44" s="10"/>
      <c r="C44" s="11"/>
      <c r="D44" s="11"/>
      <c r="E44" s="11"/>
      <c r="F44" s="11"/>
      <c r="G44" s="11"/>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2:39" ht="24.95" customHeight="1" x14ac:dyDescent="0.15">
      <c r="B45" s="10"/>
      <c r="C45" s="11"/>
      <c r="D45" s="11"/>
      <c r="E45" s="11"/>
      <c r="F45" s="11"/>
      <c r="G45" s="11"/>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2:39" ht="24.95" customHeight="1" x14ac:dyDescent="0.15">
      <c r="B46" s="11"/>
      <c r="C46" s="11"/>
      <c r="D46" s="11"/>
      <c r="E46" s="11"/>
      <c r="F46" s="11"/>
      <c r="G46" s="11"/>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2:39" ht="20.100000000000001" customHeight="1" x14ac:dyDescent="0.15"/>
    <row r="48" spans="2:39"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sheetData>
  <customSheetViews>
    <customSheetView guid="{2AB49A8E-9DD5-4801-BDA2-4C0FDD7583C2}" scale="90" showPageBreaks="1" printArea="1" view="pageBreakPreview">
      <selection activeCell="K8" sqref="K8:N8"/>
      <colBreaks count="1" manualBreakCount="1">
        <brk id="43" max="40" man="1"/>
      </colBreaks>
      <pageMargins left="0.44" right="0.15748031496062992" top="0.45" bottom="0.16" header="0.18" footer="0.16"/>
      <pageSetup paperSize="9" scale="91" orientation="landscape" horizontalDpi="300" verticalDpi="300" r:id="rId1"/>
      <headerFooter alignWithMargins="0">
        <oddHeader>&amp;R熊本市障がい保健福祉課・自立支援班</oddHeader>
      </headerFooter>
    </customSheetView>
  </customSheetViews>
  <mergeCells count="111">
    <mergeCell ref="W13:Z13"/>
    <mergeCell ref="W12:Z12"/>
    <mergeCell ref="AA11:AD11"/>
    <mergeCell ref="AA12:AD14"/>
    <mergeCell ref="W11:Z11"/>
    <mergeCell ref="A11:B11"/>
    <mergeCell ref="C11:F11"/>
    <mergeCell ref="G11:J11"/>
    <mergeCell ref="A12:B12"/>
    <mergeCell ref="C12:F12"/>
    <mergeCell ref="G12:J12"/>
    <mergeCell ref="O11:R11"/>
    <mergeCell ref="S11:V11"/>
    <mergeCell ref="K11:N11"/>
    <mergeCell ref="O13:R13"/>
    <mergeCell ref="S13:V13"/>
    <mergeCell ref="O12:R12"/>
    <mergeCell ref="S12:V12"/>
    <mergeCell ref="K12:N12"/>
    <mergeCell ref="A13:B13"/>
    <mergeCell ref="C13:F13"/>
    <mergeCell ref="A14:B14"/>
    <mergeCell ref="C14:F14"/>
    <mergeCell ref="G14:J14"/>
    <mergeCell ref="K14:N14"/>
    <mergeCell ref="G13:J13"/>
    <mergeCell ref="K13:N13"/>
    <mergeCell ref="A18:B18"/>
    <mergeCell ref="C18:F18"/>
    <mergeCell ref="G18:J18"/>
    <mergeCell ref="K18:N18"/>
    <mergeCell ref="O14:R14"/>
    <mergeCell ref="S14:V14"/>
    <mergeCell ref="A20:B20"/>
    <mergeCell ref="C20:F20"/>
    <mergeCell ref="S19:V19"/>
    <mergeCell ref="W19:Z19"/>
    <mergeCell ref="O18:R18"/>
    <mergeCell ref="S18:V18"/>
    <mergeCell ref="W18:Z18"/>
    <mergeCell ref="AA18:AD18"/>
    <mergeCell ref="AM19:AP21"/>
    <mergeCell ref="AE18:AH18"/>
    <mergeCell ref="AI18:AL18"/>
    <mergeCell ref="AM18:AP18"/>
    <mergeCell ref="AI20:AL20"/>
    <mergeCell ref="C19:F19"/>
    <mergeCell ref="G19:J19"/>
    <mergeCell ref="K19:N19"/>
    <mergeCell ref="O19:R19"/>
    <mergeCell ref="AI21:AL21"/>
    <mergeCell ref="AA19:AD21"/>
    <mergeCell ref="AE19:AH19"/>
    <mergeCell ref="AI19:AL19"/>
    <mergeCell ref="W20:Z20"/>
    <mergeCell ref="AE20:AH20"/>
    <mergeCell ref="O20:R20"/>
    <mergeCell ref="S20:V20"/>
    <mergeCell ref="O21:R21"/>
    <mergeCell ref="S21:V21"/>
    <mergeCell ref="W21:Z21"/>
    <mergeCell ref="AE21:AH21"/>
    <mergeCell ref="G21:J21"/>
    <mergeCell ref="K21:N21"/>
    <mergeCell ref="G20:J20"/>
    <mergeCell ref="K20:N20"/>
    <mergeCell ref="A21:B21"/>
    <mergeCell ref="C21:F21"/>
    <mergeCell ref="Z23:AC23"/>
    <mergeCell ref="AD23:AG23"/>
    <mergeCell ref="AH23:AK23"/>
    <mergeCell ref="Z24:AC26"/>
    <mergeCell ref="AD24:AG26"/>
    <mergeCell ref="AH24:AK26"/>
    <mergeCell ref="AA6:AD8"/>
    <mergeCell ref="A7:B7"/>
    <mergeCell ref="C7:F7"/>
    <mergeCell ref="G7:J7"/>
    <mergeCell ref="K7:N7"/>
    <mergeCell ref="O7:R7"/>
    <mergeCell ref="S7:V7"/>
    <mergeCell ref="A8:B8"/>
    <mergeCell ref="C8:F8"/>
    <mergeCell ref="G8:J8"/>
    <mergeCell ref="K8:N8"/>
    <mergeCell ref="O8:R8"/>
    <mergeCell ref="S8:V8"/>
    <mergeCell ref="AE6:AH8"/>
    <mergeCell ref="W14:Z14"/>
    <mergeCell ref="A19:B19"/>
    <mergeCell ref="A5:B5"/>
    <mergeCell ref="C5:F5"/>
    <mergeCell ref="G5:J5"/>
    <mergeCell ref="K5:N5"/>
    <mergeCell ref="O5:R5"/>
    <mergeCell ref="S5:V5"/>
    <mergeCell ref="A6:B6"/>
    <mergeCell ref="C6:F6"/>
    <mergeCell ref="G6:J6"/>
    <mergeCell ref="K6:N6"/>
    <mergeCell ref="O6:R6"/>
    <mergeCell ref="S6:V6"/>
    <mergeCell ref="AI5:AL5"/>
    <mergeCell ref="AI6:AL6"/>
    <mergeCell ref="AI7:AL7"/>
    <mergeCell ref="AI8:AL8"/>
    <mergeCell ref="W7:Z7"/>
    <mergeCell ref="W8:Z8"/>
    <mergeCell ref="W5:Z5"/>
    <mergeCell ref="AA5:AD5"/>
    <mergeCell ref="W6:Z6"/>
  </mergeCells>
  <phoneticPr fontId="2"/>
  <pageMargins left="0.44" right="0.15748031496062992" top="0.45" bottom="0.16" header="0.18" footer="0.16"/>
  <pageSetup paperSize="9" scale="91" orientation="landscape" horizontalDpi="300" verticalDpi="300" r:id="rId2"/>
  <headerFooter alignWithMargins="0">
    <oddHeader>&amp;R熊本市障がい保健福祉課・自立支援班</oddHeader>
  </headerFooter>
  <colBreaks count="1" manualBreakCount="1">
    <brk id="43" max="40"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46"/>
  <sheetViews>
    <sheetView view="pageBreakPreview" zoomScale="70" zoomScaleNormal="100" zoomScaleSheetLayoutView="70" workbookViewId="0">
      <selection activeCell="M8" sqref="M8:P11"/>
    </sheetView>
  </sheetViews>
  <sheetFormatPr defaultColWidth="9" defaultRowHeight="13.5" x14ac:dyDescent="0.15"/>
  <cols>
    <col min="1" max="1" width="3.25" style="5" customWidth="1"/>
    <col min="2" max="2" width="4.125" style="5" customWidth="1"/>
    <col min="3" max="3" width="15.125" style="5" customWidth="1"/>
    <col min="4" max="4" width="16.875" style="5" customWidth="1"/>
    <col min="5" max="20" width="3.25" style="5" customWidth="1"/>
    <col min="21" max="28" width="3.75" style="5" customWidth="1"/>
    <col min="29" max="32" width="3.375" style="5" customWidth="1"/>
    <col min="33" max="36" width="4.75" style="5" customWidth="1"/>
    <col min="37" max="37" width="8" style="5" customWidth="1"/>
    <col min="38" max="41" width="3.625" style="5" customWidth="1"/>
    <col min="42" max="42" width="5.375" style="5" customWidth="1"/>
    <col min="43" max="43" width="16.625" style="5" customWidth="1"/>
    <col min="44" max="51" width="4.875" style="5" customWidth="1"/>
    <col min="52" max="55" width="4.375" style="5" customWidth="1"/>
    <col min="56" max="56" width="16.375" style="5" customWidth="1"/>
    <col min="57" max="58" width="3.625" style="5" customWidth="1"/>
    <col min="59" max="59" width="3" style="5" customWidth="1"/>
    <col min="60" max="60" width="3.625" style="5" customWidth="1"/>
    <col min="61" max="61" width="26.25" style="5" customWidth="1"/>
    <col min="62" max="62" width="14.375" style="5" bestFit="1" customWidth="1"/>
    <col min="63" max="66" width="3.625" style="5" customWidth="1"/>
    <col min="67" max="16384" width="9" style="5"/>
  </cols>
  <sheetData>
    <row r="1" spans="1:64" ht="18.75" customHeight="1" x14ac:dyDescent="0.15">
      <c r="A1" s="17" t="s">
        <v>97</v>
      </c>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I1" s="14" t="s">
        <v>104</v>
      </c>
    </row>
    <row r="2" spans="1:64" ht="18.75" customHeight="1" x14ac:dyDescent="0.15">
      <c r="A2" s="58" t="s">
        <v>96</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32" t="s">
        <v>105</v>
      </c>
      <c r="BJ2" s="32" t="s">
        <v>102</v>
      </c>
    </row>
    <row r="3" spans="1:64" ht="18.75" customHeight="1" x14ac:dyDescent="0.15">
      <c r="A3" s="31" t="s">
        <v>109</v>
      </c>
      <c r="C3" s="31"/>
      <c r="D3" s="16"/>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I3" s="32" t="s">
        <v>106</v>
      </c>
      <c r="BJ3" s="32" t="s">
        <v>103</v>
      </c>
    </row>
    <row r="4" spans="1:64" ht="11.25" customHeight="1" thickBot="1" x14ac:dyDescent="0.2">
      <c r="AL4" s="15"/>
      <c r="AM4" s="15"/>
      <c r="AN4" s="15"/>
      <c r="AO4" s="15"/>
      <c r="AR4" s="15"/>
      <c r="AS4" s="15"/>
      <c r="AT4" s="15"/>
      <c r="AU4" s="15"/>
      <c r="AV4" s="15"/>
      <c r="AW4" s="15"/>
      <c r="AX4" s="15"/>
      <c r="AY4" s="15"/>
      <c r="AZ4" s="15"/>
      <c r="BA4" s="15"/>
      <c r="BB4" s="15"/>
      <c r="BC4" s="15"/>
      <c r="BD4" s="15"/>
      <c r="BE4" s="15"/>
    </row>
    <row r="5" spans="1:64" ht="21" customHeight="1" thickBot="1" x14ac:dyDescent="0.2">
      <c r="A5" s="18" t="s">
        <v>59</v>
      </c>
      <c r="C5" s="12"/>
      <c r="D5" s="12"/>
      <c r="Y5" s="45"/>
      <c r="AC5" s="14"/>
      <c r="AG5" s="262" t="s">
        <v>64</v>
      </c>
      <c r="AH5" s="263"/>
      <c r="AI5" s="263"/>
      <c r="AJ5" s="264"/>
      <c r="AK5" s="2"/>
      <c r="AL5" s="15"/>
      <c r="AM5" s="15"/>
      <c r="AN5" s="15"/>
      <c r="AO5" s="15"/>
      <c r="AP5" s="2"/>
      <c r="AQ5" s="2"/>
      <c r="AR5" s="15"/>
      <c r="AS5" s="15"/>
      <c r="AT5" s="15"/>
      <c r="AU5" s="15"/>
      <c r="AV5" s="15"/>
      <c r="AW5" s="15"/>
      <c r="AX5" s="15"/>
      <c r="AY5" s="15"/>
      <c r="AZ5" s="15"/>
      <c r="BA5" s="15"/>
      <c r="BB5" s="15"/>
      <c r="BC5" s="15"/>
      <c r="BD5" s="15"/>
      <c r="BE5" s="15"/>
      <c r="BF5" s="2"/>
      <c r="BG5" s="2"/>
      <c r="BH5" s="2"/>
      <c r="BI5" s="2"/>
      <c r="BJ5" s="2"/>
      <c r="BK5" s="2"/>
      <c r="BL5" s="2"/>
    </row>
    <row r="6" spans="1:64" ht="22.5" customHeight="1" x14ac:dyDescent="0.15">
      <c r="B6" s="348" t="s">
        <v>4</v>
      </c>
      <c r="C6" s="230" t="s">
        <v>16</v>
      </c>
      <c r="D6" s="231"/>
      <c r="E6" s="230" t="s">
        <v>0</v>
      </c>
      <c r="F6" s="234"/>
      <c r="G6" s="234"/>
      <c r="H6" s="235"/>
      <c r="I6" s="230" t="s">
        <v>62</v>
      </c>
      <c r="J6" s="234"/>
      <c r="K6" s="234"/>
      <c r="L6" s="235"/>
      <c r="M6" s="230" t="s">
        <v>2</v>
      </c>
      <c r="N6" s="234"/>
      <c r="O6" s="234"/>
      <c r="P6" s="235"/>
      <c r="Q6" s="230" t="s">
        <v>61</v>
      </c>
      <c r="R6" s="234"/>
      <c r="S6" s="234"/>
      <c r="T6" s="235"/>
      <c r="U6" s="275" t="s">
        <v>101</v>
      </c>
      <c r="V6" s="234"/>
      <c r="W6" s="234"/>
      <c r="X6" s="235"/>
      <c r="Y6" s="230" t="s">
        <v>58</v>
      </c>
      <c r="Z6" s="234"/>
      <c r="AA6" s="234"/>
      <c r="AB6" s="235"/>
      <c r="AC6" s="230" t="s">
        <v>63</v>
      </c>
      <c r="AD6" s="234"/>
      <c r="AE6" s="234"/>
      <c r="AF6" s="267"/>
      <c r="AG6" s="269" t="s">
        <v>68</v>
      </c>
      <c r="AH6" s="270"/>
      <c r="AI6" s="270"/>
      <c r="AJ6" s="271"/>
      <c r="AK6" s="2"/>
      <c r="AL6" s="15"/>
      <c r="AM6" s="15"/>
      <c r="AN6" s="15"/>
      <c r="AO6" s="15"/>
      <c r="AP6" s="2"/>
      <c r="AQ6" s="2"/>
      <c r="AR6" s="15"/>
      <c r="AS6" s="15"/>
      <c r="AT6" s="15"/>
      <c r="AU6" s="15"/>
      <c r="AV6" s="15"/>
      <c r="AW6" s="15"/>
      <c r="AX6" s="15"/>
      <c r="AY6" s="15"/>
      <c r="AZ6" s="15"/>
      <c r="BA6" s="15"/>
      <c r="BB6" s="15"/>
      <c r="BC6" s="15"/>
      <c r="BD6" s="15"/>
      <c r="BE6" s="15"/>
      <c r="BF6" s="2"/>
      <c r="BG6" s="2"/>
      <c r="BH6" s="2"/>
      <c r="BI6" s="2"/>
      <c r="BJ6" s="2"/>
      <c r="BK6" s="2"/>
      <c r="BL6" s="2"/>
    </row>
    <row r="7" spans="1:64" ht="22.5" customHeight="1" thickBot="1" x14ac:dyDescent="0.2">
      <c r="B7" s="349"/>
      <c r="C7" s="232"/>
      <c r="D7" s="233"/>
      <c r="E7" s="232"/>
      <c r="F7" s="236"/>
      <c r="G7" s="236"/>
      <c r="H7" s="233"/>
      <c r="I7" s="232"/>
      <c r="J7" s="236"/>
      <c r="K7" s="236"/>
      <c r="L7" s="233"/>
      <c r="M7" s="232"/>
      <c r="N7" s="236"/>
      <c r="O7" s="236"/>
      <c r="P7" s="233"/>
      <c r="Q7" s="232"/>
      <c r="R7" s="236"/>
      <c r="S7" s="236"/>
      <c r="T7" s="233"/>
      <c r="U7" s="232"/>
      <c r="V7" s="236"/>
      <c r="W7" s="236"/>
      <c r="X7" s="233"/>
      <c r="Y7" s="232"/>
      <c r="Z7" s="236"/>
      <c r="AA7" s="236"/>
      <c r="AB7" s="233"/>
      <c r="AC7" s="232"/>
      <c r="AD7" s="236"/>
      <c r="AE7" s="236"/>
      <c r="AF7" s="268"/>
      <c r="AG7" s="272"/>
      <c r="AH7" s="273"/>
      <c r="AI7" s="273"/>
      <c r="AJ7" s="274"/>
      <c r="AK7" s="2"/>
      <c r="AL7" s="15"/>
      <c r="AM7" s="15"/>
      <c r="AN7" s="15"/>
      <c r="AO7" s="15"/>
      <c r="AP7" s="2"/>
      <c r="AQ7" s="2"/>
      <c r="AR7" s="15"/>
      <c r="AS7" s="15"/>
      <c r="AT7" s="15"/>
      <c r="AU7" s="15"/>
      <c r="AV7" s="15"/>
      <c r="AW7" s="15"/>
      <c r="AX7" s="15"/>
      <c r="AY7" s="15"/>
      <c r="AZ7" s="15"/>
      <c r="BA7" s="15"/>
      <c r="BB7" s="15"/>
      <c r="BC7" s="15"/>
      <c r="BD7" s="15"/>
      <c r="BE7" s="15"/>
      <c r="BF7" s="2"/>
      <c r="BG7" s="2"/>
      <c r="BH7" s="2"/>
      <c r="BI7" s="2"/>
      <c r="BJ7" s="2"/>
      <c r="BK7" s="2"/>
      <c r="BL7" s="2"/>
    </row>
    <row r="8" spans="1:64" ht="24" customHeight="1" x14ac:dyDescent="0.15">
      <c r="B8" s="360" t="s">
        <v>71</v>
      </c>
      <c r="C8" s="49" t="s">
        <v>60</v>
      </c>
      <c r="D8" s="105"/>
      <c r="E8" s="266"/>
      <c r="F8" s="266"/>
      <c r="G8" s="266"/>
      <c r="H8" s="266"/>
      <c r="I8" s="237">
        <f>ROUNDDOWN(E8*0.1,1)</f>
        <v>0</v>
      </c>
      <c r="J8" s="237"/>
      <c r="K8" s="237"/>
      <c r="L8" s="237"/>
      <c r="M8" s="279"/>
      <c r="N8" s="280"/>
      <c r="O8" s="280"/>
      <c r="P8" s="281"/>
      <c r="Q8" s="247">
        <f>IF(M8&lt;=(I8+I9+I10+I11),M8,I8+I9+I10+I11)</f>
        <v>0</v>
      </c>
      <c r="R8" s="248"/>
      <c r="S8" s="248"/>
      <c r="T8" s="249"/>
      <c r="U8" s="237">
        <f>IF(M8&lt;=I8,M8,I8)</f>
        <v>0</v>
      </c>
      <c r="V8" s="237"/>
      <c r="W8" s="237"/>
      <c r="X8" s="237"/>
      <c r="Y8" s="237">
        <f>IF($M$8=37200,0,ROUNDDOWN(U8*0.25,0))</f>
        <v>0</v>
      </c>
      <c r="Z8" s="237"/>
      <c r="AA8" s="237"/>
      <c r="AB8" s="237"/>
      <c r="AC8" s="247">
        <f>Q8-SUM(Y8:AB11)</f>
        <v>0</v>
      </c>
      <c r="AD8" s="248"/>
      <c r="AE8" s="248"/>
      <c r="AF8" s="248"/>
      <c r="AG8" s="149">
        <f>SUM(AC8:AF23)</f>
        <v>0</v>
      </c>
      <c r="AH8" s="150"/>
      <c r="AI8" s="150"/>
      <c r="AJ8" s="151"/>
      <c r="AK8" s="2"/>
      <c r="AL8" s="15"/>
      <c r="AM8" s="15"/>
      <c r="AN8" s="15"/>
      <c r="AO8" s="15"/>
      <c r="AP8" s="2"/>
      <c r="AQ8" s="2"/>
      <c r="AR8" s="15"/>
      <c r="AS8" s="15"/>
      <c r="AT8" s="15"/>
      <c r="AU8" s="15"/>
      <c r="AV8" s="15"/>
      <c r="AW8" s="15"/>
      <c r="AX8" s="15"/>
      <c r="AY8" s="15"/>
      <c r="AZ8" s="15"/>
      <c r="BA8" s="15"/>
      <c r="BB8" s="15"/>
      <c r="BC8" s="15"/>
      <c r="BD8" s="15"/>
      <c r="BE8" s="15"/>
      <c r="BF8" s="2"/>
      <c r="BG8" s="2"/>
      <c r="BH8" s="2"/>
      <c r="BI8" s="2"/>
      <c r="BJ8" s="2"/>
      <c r="BK8" s="2"/>
      <c r="BL8" s="2"/>
    </row>
    <row r="9" spans="1:64" ht="24" customHeight="1" x14ac:dyDescent="0.15">
      <c r="B9" s="361"/>
      <c r="C9" s="363"/>
      <c r="D9" s="106"/>
      <c r="E9" s="265"/>
      <c r="F9" s="265"/>
      <c r="G9" s="265"/>
      <c r="H9" s="265"/>
      <c r="I9" s="246">
        <f>ROUNDDOWN(E9*0.1,1)</f>
        <v>0</v>
      </c>
      <c r="J9" s="246"/>
      <c r="K9" s="246"/>
      <c r="L9" s="246"/>
      <c r="M9" s="282"/>
      <c r="N9" s="283"/>
      <c r="O9" s="283"/>
      <c r="P9" s="284"/>
      <c r="Q9" s="250"/>
      <c r="R9" s="251"/>
      <c r="S9" s="251"/>
      <c r="T9" s="252"/>
      <c r="U9" s="246">
        <f>IF($M$8&lt;=SUM(I8:L9),IF($M$8-I8&lt;0,0,($M$8-I8)),I9)</f>
        <v>0</v>
      </c>
      <c r="V9" s="246"/>
      <c r="W9" s="246"/>
      <c r="X9" s="246"/>
      <c r="Y9" s="246">
        <f t="shared" ref="Y9:Y11" si="0">IF($M$8=37200,0,ROUNDDOWN(U9*0.25,0))</f>
        <v>0</v>
      </c>
      <c r="Z9" s="246"/>
      <c r="AA9" s="246"/>
      <c r="AB9" s="246"/>
      <c r="AC9" s="250"/>
      <c r="AD9" s="251"/>
      <c r="AE9" s="251"/>
      <c r="AF9" s="251"/>
      <c r="AG9" s="152"/>
      <c r="AH9" s="153"/>
      <c r="AI9" s="153"/>
      <c r="AJ9" s="154"/>
      <c r="AK9" s="2"/>
      <c r="AL9" s="15"/>
      <c r="AM9" s="15"/>
      <c r="AN9" s="15"/>
      <c r="AO9" s="15"/>
      <c r="AP9" s="2"/>
      <c r="AQ9" s="2"/>
      <c r="AR9" s="15"/>
      <c r="AS9" s="15"/>
      <c r="AT9" s="15"/>
      <c r="AU9" s="15"/>
      <c r="AV9" s="15"/>
      <c r="AW9" s="15"/>
      <c r="AX9" s="15"/>
      <c r="AY9" s="15"/>
      <c r="AZ9" s="15"/>
      <c r="BA9" s="15"/>
      <c r="BB9" s="15"/>
      <c r="BC9" s="15"/>
      <c r="BD9" s="15"/>
      <c r="BE9" s="15"/>
      <c r="BF9" s="2"/>
      <c r="BG9" s="2"/>
      <c r="BH9" s="2"/>
      <c r="BI9" s="2"/>
      <c r="BJ9" s="2"/>
      <c r="BK9" s="2"/>
      <c r="BL9" s="2"/>
    </row>
    <row r="10" spans="1:64" ht="24" customHeight="1" x14ac:dyDescent="0.15">
      <c r="B10" s="361"/>
      <c r="C10" s="363"/>
      <c r="D10" s="106"/>
      <c r="E10" s="265"/>
      <c r="F10" s="265"/>
      <c r="G10" s="265"/>
      <c r="H10" s="265"/>
      <c r="I10" s="246">
        <f>ROUNDDOWN(E10*0.1,1)</f>
        <v>0</v>
      </c>
      <c r="J10" s="246"/>
      <c r="K10" s="246"/>
      <c r="L10" s="246"/>
      <c r="M10" s="282"/>
      <c r="N10" s="283"/>
      <c r="O10" s="283"/>
      <c r="P10" s="284"/>
      <c r="Q10" s="250"/>
      <c r="R10" s="251"/>
      <c r="S10" s="251"/>
      <c r="T10" s="252"/>
      <c r="U10" s="246">
        <f>IF($M$8&lt;=SUM(I8:L10),IF($M$8-SUM(I8:L9)&lt;0,0,($M$8-SUM(I8:L9))),I10)</f>
        <v>0</v>
      </c>
      <c r="V10" s="246"/>
      <c r="W10" s="246"/>
      <c r="X10" s="246"/>
      <c r="Y10" s="246">
        <f t="shared" si="0"/>
        <v>0</v>
      </c>
      <c r="Z10" s="246"/>
      <c r="AA10" s="246"/>
      <c r="AB10" s="246"/>
      <c r="AC10" s="250"/>
      <c r="AD10" s="251"/>
      <c r="AE10" s="251"/>
      <c r="AF10" s="251"/>
      <c r="AG10" s="152"/>
      <c r="AH10" s="153"/>
      <c r="AI10" s="153"/>
      <c r="AJ10" s="154"/>
      <c r="AK10" s="2"/>
      <c r="AL10" s="15"/>
      <c r="AM10" s="15"/>
      <c r="AN10" s="15"/>
      <c r="AO10" s="15"/>
      <c r="AP10" s="2"/>
      <c r="AQ10" s="2"/>
      <c r="AR10" s="15"/>
      <c r="AS10" s="15"/>
      <c r="AT10" s="15"/>
      <c r="AU10" s="15"/>
      <c r="AV10" s="15"/>
      <c r="AW10" s="15"/>
      <c r="AX10" s="15"/>
      <c r="AY10" s="15"/>
      <c r="AZ10" s="15"/>
      <c r="BA10" s="15"/>
      <c r="BB10" s="15"/>
      <c r="BC10" s="15"/>
      <c r="BD10" s="15"/>
      <c r="BE10" s="15"/>
      <c r="BF10" s="2"/>
      <c r="BG10" s="2"/>
      <c r="BH10" s="2"/>
      <c r="BI10" s="2"/>
      <c r="BJ10" s="2"/>
      <c r="BK10" s="2"/>
      <c r="BL10" s="2"/>
    </row>
    <row r="11" spans="1:64" ht="24" customHeight="1" x14ac:dyDescent="0.15">
      <c r="B11" s="362"/>
      <c r="C11" s="364"/>
      <c r="D11" s="107"/>
      <c r="E11" s="313"/>
      <c r="F11" s="314"/>
      <c r="G11" s="314"/>
      <c r="H11" s="315"/>
      <c r="I11" s="256">
        <f>ROUNDDOWN(E11*0.1,1)</f>
        <v>0</v>
      </c>
      <c r="J11" s="257"/>
      <c r="K11" s="257"/>
      <c r="L11" s="258"/>
      <c r="M11" s="285"/>
      <c r="N11" s="286"/>
      <c r="O11" s="286"/>
      <c r="P11" s="287"/>
      <c r="Q11" s="253"/>
      <c r="R11" s="254"/>
      <c r="S11" s="254"/>
      <c r="T11" s="255"/>
      <c r="U11" s="256">
        <f>IF($M$8&lt;=SUM(I8:L11),IF($M$8-SUM(I8:L10)&lt;0,0,($M$8-SUM(I8:L10))),I11)</f>
        <v>0</v>
      </c>
      <c r="V11" s="257"/>
      <c r="W11" s="257"/>
      <c r="X11" s="258"/>
      <c r="Y11" s="256">
        <f t="shared" si="0"/>
        <v>0</v>
      </c>
      <c r="Z11" s="257"/>
      <c r="AA11" s="257"/>
      <c r="AB11" s="258"/>
      <c r="AC11" s="253"/>
      <c r="AD11" s="254"/>
      <c r="AE11" s="254"/>
      <c r="AF11" s="254"/>
      <c r="AG11" s="152"/>
      <c r="AH11" s="153"/>
      <c r="AI11" s="153"/>
      <c r="AJ11" s="154"/>
      <c r="AK11" s="62"/>
      <c r="AL11" s="15"/>
      <c r="AM11" s="15"/>
      <c r="AN11" s="15"/>
      <c r="AO11" s="15"/>
      <c r="AP11" s="62"/>
      <c r="AQ11" s="62"/>
      <c r="AR11" s="15"/>
      <c r="AS11" s="15"/>
      <c r="AT11" s="15"/>
      <c r="AU11" s="15"/>
      <c r="AV11" s="15"/>
      <c r="AW11" s="15"/>
      <c r="AX11" s="15"/>
      <c r="AY11" s="15"/>
      <c r="AZ11" s="15"/>
      <c r="BA11" s="15"/>
      <c r="BB11" s="15"/>
      <c r="BC11" s="15"/>
      <c r="BD11" s="15"/>
      <c r="BE11" s="15"/>
      <c r="BF11" s="62"/>
      <c r="BG11" s="62"/>
      <c r="BH11" s="62"/>
      <c r="BI11" s="62"/>
      <c r="BJ11" s="62"/>
      <c r="BK11" s="62"/>
      <c r="BL11" s="62"/>
    </row>
    <row r="12" spans="1:64" ht="24" customHeight="1" x14ac:dyDescent="0.15">
      <c r="B12" s="360" t="s">
        <v>72</v>
      </c>
      <c r="C12" s="49" t="s">
        <v>60</v>
      </c>
      <c r="D12" s="105"/>
      <c r="E12" s="278"/>
      <c r="F12" s="266"/>
      <c r="G12" s="266"/>
      <c r="H12" s="266"/>
      <c r="I12" s="237">
        <f t="shared" ref="I12:I18" si="1">ROUNDDOWN(E12*0.1,0)</f>
        <v>0</v>
      </c>
      <c r="J12" s="237"/>
      <c r="K12" s="237"/>
      <c r="L12" s="237"/>
      <c r="M12" s="279"/>
      <c r="N12" s="280"/>
      <c r="O12" s="280"/>
      <c r="P12" s="281"/>
      <c r="Q12" s="247">
        <f t="shared" ref="Q12" si="2">IF(M12&lt;=(I12+I13+I14+I15),M12,I12+I13+I14+I15)</f>
        <v>0</v>
      </c>
      <c r="R12" s="248"/>
      <c r="S12" s="248"/>
      <c r="T12" s="249"/>
      <c r="U12" s="237">
        <f>IF(M12&lt;=I12,M12,I12)</f>
        <v>0</v>
      </c>
      <c r="V12" s="237"/>
      <c r="W12" s="237"/>
      <c r="X12" s="237"/>
      <c r="Y12" s="237">
        <f>IF($M$12=37200,0,ROUNDDOWN(U12*0.25,0))</f>
        <v>0</v>
      </c>
      <c r="Z12" s="237"/>
      <c r="AA12" s="237"/>
      <c r="AB12" s="237"/>
      <c r="AC12" s="247">
        <f>Q12-SUM(Y12:AB15)</f>
        <v>0</v>
      </c>
      <c r="AD12" s="248"/>
      <c r="AE12" s="248"/>
      <c r="AF12" s="248"/>
      <c r="AG12" s="152"/>
      <c r="AH12" s="153"/>
      <c r="AI12" s="153"/>
      <c r="AJ12" s="154"/>
      <c r="AK12" s="39"/>
      <c r="AL12" s="15"/>
      <c r="AM12" s="15"/>
      <c r="AN12" s="15"/>
      <c r="AO12" s="15"/>
      <c r="AP12" s="39"/>
      <c r="AQ12" s="39"/>
      <c r="AR12" s="223" t="s">
        <v>123</v>
      </c>
      <c r="AS12" s="223"/>
      <c r="AT12" s="223"/>
      <c r="AU12" s="223"/>
      <c r="AV12" s="223" t="s">
        <v>124</v>
      </c>
      <c r="AW12" s="223"/>
      <c r="AX12" s="223"/>
      <c r="AY12" s="223"/>
      <c r="AZ12" s="15"/>
      <c r="BA12" s="15"/>
      <c r="BB12" s="15"/>
      <c r="BC12" s="15"/>
      <c r="BD12" s="15"/>
      <c r="BE12" s="15"/>
      <c r="BF12" s="2"/>
      <c r="BG12" s="2"/>
      <c r="BH12" s="276"/>
      <c r="BI12" s="277"/>
      <c r="BJ12" s="2"/>
      <c r="BK12" s="2"/>
      <c r="BL12" s="2"/>
    </row>
    <row r="13" spans="1:64" ht="24" customHeight="1" x14ac:dyDescent="0.15">
      <c r="B13" s="361"/>
      <c r="C13" s="363"/>
      <c r="D13" s="106"/>
      <c r="E13" s="265"/>
      <c r="F13" s="265"/>
      <c r="G13" s="265"/>
      <c r="H13" s="265"/>
      <c r="I13" s="246">
        <f t="shared" si="1"/>
        <v>0</v>
      </c>
      <c r="J13" s="246"/>
      <c r="K13" s="246"/>
      <c r="L13" s="246"/>
      <c r="M13" s="282"/>
      <c r="N13" s="283"/>
      <c r="O13" s="283"/>
      <c r="P13" s="284"/>
      <c r="Q13" s="250"/>
      <c r="R13" s="251"/>
      <c r="S13" s="251"/>
      <c r="T13" s="252"/>
      <c r="U13" s="246">
        <f>IF($M$12&lt;=SUM(I12:L13),IF($M$12-I12&lt;0,0,($M$12-I12)),I13)</f>
        <v>0</v>
      </c>
      <c r="V13" s="246"/>
      <c r="W13" s="246"/>
      <c r="X13" s="246"/>
      <c r="Y13" s="246">
        <f>IF($M$12=37200,0,ROUNDDOWN(U13*0.25,0))</f>
        <v>0</v>
      </c>
      <c r="Z13" s="246"/>
      <c r="AA13" s="246"/>
      <c r="AB13" s="246"/>
      <c r="AC13" s="250"/>
      <c r="AD13" s="251"/>
      <c r="AE13" s="251"/>
      <c r="AF13" s="251"/>
      <c r="AG13" s="152"/>
      <c r="AH13" s="153"/>
      <c r="AI13" s="153"/>
      <c r="AJ13" s="154"/>
      <c r="AK13" s="2"/>
      <c r="AL13" s="15"/>
      <c r="AM13" s="15"/>
      <c r="AN13" s="15"/>
      <c r="AO13" s="15"/>
      <c r="AP13" s="2"/>
      <c r="AQ13" s="2"/>
      <c r="AR13" s="224"/>
      <c r="AS13" s="224"/>
      <c r="AT13" s="224"/>
      <c r="AU13" s="224"/>
      <c r="AV13" s="224"/>
      <c r="AW13" s="224"/>
      <c r="AX13" s="224"/>
      <c r="AY13" s="224"/>
      <c r="AZ13" s="15"/>
      <c r="BA13" s="15"/>
      <c r="BB13" s="15"/>
      <c r="BC13" s="15"/>
      <c r="BD13" s="15"/>
      <c r="BE13" s="15"/>
      <c r="BF13" s="2"/>
      <c r="BG13" s="2"/>
      <c r="BH13" s="276"/>
      <c r="BI13" s="277"/>
      <c r="BJ13" s="2"/>
      <c r="BK13" s="2"/>
      <c r="BL13" s="2"/>
    </row>
    <row r="14" spans="1:64" ht="24" customHeight="1" thickBot="1" x14ac:dyDescent="0.2">
      <c r="B14" s="361"/>
      <c r="C14" s="363"/>
      <c r="D14" s="106"/>
      <c r="E14" s="265"/>
      <c r="F14" s="265"/>
      <c r="G14" s="265"/>
      <c r="H14" s="265"/>
      <c r="I14" s="246">
        <f t="shared" si="1"/>
        <v>0</v>
      </c>
      <c r="J14" s="246"/>
      <c r="K14" s="246"/>
      <c r="L14" s="246"/>
      <c r="M14" s="282"/>
      <c r="N14" s="283"/>
      <c r="O14" s="283"/>
      <c r="P14" s="284"/>
      <c r="Q14" s="250"/>
      <c r="R14" s="251"/>
      <c r="S14" s="251"/>
      <c r="T14" s="252"/>
      <c r="U14" s="246">
        <f>IF($M$12&lt;=SUM(I12:L14),IF($M$12-SUM(I12:L13)&lt;0,0,($M$12-SUM(I12:L13))),I14)</f>
        <v>0</v>
      </c>
      <c r="V14" s="246"/>
      <c r="W14" s="246"/>
      <c r="X14" s="246"/>
      <c r="Y14" s="246">
        <f>IF($M$12=37200,0,ROUNDDOWN(U14*0.25,0))</f>
        <v>0</v>
      </c>
      <c r="Z14" s="246"/>
      <c r="AA14" s="246"/>
      <c r="AB14" s="246"/>
      <c r="AC14" s="250"/>
      <c r="AD14" s="251"/>
      <c r="AE14" s="251"/>
      <c r="AF14" s="251"/>
      <c r="AG14" s="152"/>
      <c r="AH14" s="153"/>
      <c r="AI14" s="153"/>
      <c r="AJ14" s="154"/>
      <c r="AK14" s="2"/>
      <c r="AL14" s="68"/>
      <c r="AM14" s="69"/>
      <c r="AN14" s="69"/>
      <c r="AO14" s="69"/>
      <c r="AP14" s="39"/>
      <c r="AQ14" s="39"/>
      <c r="AR14" s="225" t="s">
        <v>122</v>
      </c>
      <c r="AS14" s="225"/>
      <c r="AT14" s="225"/>
      <c r="AU14" s="225"/>
      <c r="AV14" s="225" t="s">
        <v>122</v>
      </c>
      <c r="AW14" s="225"/>
      <c r="AX14" s="225"/>
      <c r="AY14" s="225"/>
      <c r="AZ14" s="69"/>
      <c r="BA14" s="69"/>
      <c r="BB14" s="69"/>
      <c r="BC14" s="69"/>
      <c r="BD14" s="69"/>
      <c r="BE14" s="2"/>
      <c r="BF14" s="2"/>
      <c r="BG14" s="2"/>
      <c r="BH14" s="276"/>
      <c r="BI14" s="277"/>
      <c r="BJ14" s="2"/>
      <c r="BK14" s="2"/>
      <c r="BL14" s="2"/>
    </row>
    <row r="15" spans="1:64" ht="24" customHeight="1" thickBot="1" x14ac:dyDescent="0.2">
      <c r="B15" s="362"/>
      <c r="C15" s="364"/>
      <c r="D15" s="107"/>
      <c r="E15" s="313"/>
      <c r="F15" s="314"/>
      <c r="G15" s="314"/>
      <c r="H15" s="315"/>
      <c r="I15" s="256">
        <f>ROUNDDOWN(E15*0.1,1)</f>
        <v>0</v>
      </c>
      <c r="J15" s="257"/>
      <c r="K15" s="257"/>
      <c r="L15" s="258"/>
      <c r="M15" s="285"/>
      <c r="N15" s="286"/>
      <c r="O15" s="286"/>
      <c r="P15" s="287"/>
      <c r="Q15" s="253"/>
      <c r="R15" s="254"/>
      <c r="S15" s="254"/>
      <c r="T15" s="255"/>
      <c r="U15" s="256">
        <f>IF($M$12&lt;=SUM(I12:L15),IF($M$12-SUM(I12:L14)&lt;0,0,($M$12-SUM(I12:L14))),I15)</f>
        <v>0</v>
      </c>
      <c r="V15" s="257"/>
      <c r="W15" s="257"/>
      <c r="X15" s="258"/>
      <c r="Y15" s="256">
        <f>IF($M$12=37200,0,ROUNDDOWN(U15*0.25,0))</f>
        <v>0</v>
      </c>
      <c r="Z15" s="257"/>
      <c r="AA15" s="257"/>
      <c r="AB15" s="258"/>
      <c r="AC15" s="253"/>
      <c r="AD15" s="254"/>
      <c r="AE15" s="254"/>
      <c r="AF15" s="254"/>
      <c r="AG15" s="152"/>
      <c r="AH15" s="153"/>
      <c r="AI15" s="153"/>
      <c r="AJ15" s="154"/>
      <c r="AK15" s="62"/>
      <c r="AL15" s="68"/>
      <c r="AM15" s="69"/>
      <c r="AN15" s="69"/>
      <c r="AO15" s="69"/>
      <c r="AP15" s="39"/>
      <c r="AQ15" s="39"/>
      <c r="AR15" s="297" t="s">
        <v>98</v>
      </c>
      <c r="AS15" s="298"/>
      <c r="AT15" s="298"/>
      <c r="AU15" s="298"/>
      <c r="AV15" s="297" t="s">
        <v>99</v>
      </c>
      <c r="AW15" s="298"/>
      <c r="AX15" s="298"/>
      <c r="AY15" s="299"/>
      <c r="AZ15" s="69"/>
      <c r="BA15" s="69"/>
      <c r="BB15" s="69"/>
      <c r="BC15" s="69"/>
      <c r="BD15" s="69"/>
      <c r="BE15" s="62"/>
      <c r="BF15" s="62"/>
      <c r="BG15" s="62"/>
      <c r="BH15" s="61"/>
      <c r="BI15" s="62"/>
      <c r="BJ15" s="62"/>
      <c r="BK15" s="62"/>
      <c r="BL15" s="62"/>
    </row>
    <row r="16" spans="1:64" ht="24" customHeight="1" thickTop="1" x14ac:dyDescent="0.15">
      <c r="B16" s="360" t="s">
        <v>73</v>
      </c>
      <c r="C16" s="49" t="s">
        <v>60</v>
      </c>
      <c r="D16" s="105"/>
      <c r="E16" s="266"/>
      <c r="F16" s="266"/>
      <c r="G16" s="266"/>
      <c r="H16" s="266"/>
      <c r="I16" s="237">
        <f t="shared" si="1"/>
        <v>0</v>
      </c>
      <c r="J16" s="237"/>
      <c r="K16" s="237"/>
      <c r="L16" s="237"/>
      <c r="M16" s="279"/>
      <c r="N16" s="280"/>
      <c r="O16" s="280"/>
      <c r="P16" s="281"/>
      <c r="Q16" s="247">
        <f t="shared" ref="Q16" si="3">IF(M16&lt;=(I16+I17+I18+I19),M16,I16+I17+I18+I19)</f>
        <v>0</v>
      </c>
      <c r="R16" s="248"/>
      <c r="S16" s="248"/>
      <c r="T16" s="249"/>
      <c r="U16" s="237">
        <f>IF(M16&lt;=I16,M16,I16)</f>
        <v>0</v>
      </c>
      <c r="V16" s="237"/>
      <c r="W16" s="237"/>
      <c r="X16" s="237"/>
      <c r="Y16" s="237">
        <f>IF($M$16=37200,0,ROUNDDOWN(U16*0.25,0))</f>
        <v>0</v>
      </c>
      <c r="Z16" s="237"/>
      <c r="AA16" s="237"/>
      <c r="AB16" s="237"/>
      <c r="AC16" s="247">
        <f>Q16-SUM(Y16:AB19)</f>
        <v>0</v>
      </c>
      <c r="AD16" s="248"/>
      <c r="AE16" s="248"/>
      <c r="AF16" s="248"/>
      <c r="AG16" s="152"/>
      <c r="AH16" s="153"/>
      <c r="AI16" s="153"/>
      <c r="AJ16" s="154"/>
      <c r="AK16" s="39"/>
      <c r="AL16" s="350" t="s">
        <v>107</v>
      </c>
      <c r="AM16" s="351"/>
      <c r="AN16" s="351"/>
      <c r="AO16" s="352"/>
      <c r="AP16" s="304" t="s">
        <v>4</v>
      </c>
      <c r="AQ16" s="230" t="s">
        <v>70</v>
      </c>
      <c r="AR16" s="242" t="s">
        <v>121</v>
      </c>
      <c r="AS16" s="243"/>
      <c r="AT16" s="243"/>
      <c r="AU16" s="243"/>
      <c r="AV16" s="356" t="s">
        <v>66</v>
      </c>
      <c r="AW16" s="243"/>
      <c r="AX16" s="243"/>
      <c r="AY16" s="357"/>
      <c r="AZ16" s="300" t="s">
        <v>100</v>
      </c>
      <c r="BA16" s="300"/>
      <c r="BB16" s="300"/>
      <c r="BC16" s="301"/>
      <c r="BD16" s="293" t="s">
        <v>108</v>
      </c>
      <c r="BE16" s="2"/>
      <c r="BF16" s="84"/>
      <c r="BG16" s="2"/>
      <c r="BH16" s="2"/>
      <c r="BI16" s="2"/>
      <c r="BJ16" s="2"/>
      <c r="BK16" s="2"/>
      <c r="BL16" s="2"/>
    </row>
    <row r="17" spans="1:64" ht="24" customHeight="1" x14ac:dyDescent="0.15">
      <c r="B17" s="361"/>
      <c r="C17" s="363"/>
      <c r="D17" s="106"/>
      <c r="E17" s="265"/>
      <c r="F17" s="265"/>
      <c r="G17" s="265"/>
      <c r="H17" s="265"/>
      <c r="I17" s="246">
        <f t="shared" si="1"/>
        <v>0</v>
      </c>
      <c r="J17" s="246"/>
      <c r="K17" s="246"/>
      <c r="L17" s="246"/>
      <c r="M17" s="282"/>
      <c r="N17" s="283"/>
      <c r="O17" s="283"/>
      <c r="P17" s="284"/>
      <c r="Q17" s="250"/>
      <c r="R17" s="251"/>
      <c r="S17" s="251"/>
      <c r="T17" s="252"/>
      <c r="U17" s="246">
        <f>IF($M$16&lt;=SUM(I16:L17),IF($M$16-I16&lt;0,0,($M$16-I16)),I17)</f>
        <v>0</v>
      </c>
      <c r="V17" s="246"/>
      <c r="W17" s="246"/>
      <c r="X17" s="246"/>
      <c r="Y17" s="246">
        <f>IF($M$16=37200,0,ROUNDDOWN(U17*0.25,0))</f>
        <v>0</v>
      </c>
      <c r="Z17" s="246"/>
      <c r="AA17" s="246"/>
      <c r="AB17" s="246"/>
      <c r="AC17" s="250"/>
      <c r="AD17" s="251"/>
      <c r="AE17" s="251"/>
      <c r="AF17" s="251"/>
      <c r="AG17" s="152"/>
      <c r="AH17" s="153"/>
      <c r="AI17" s="153"/>
      <c r="AJ17" s="154"/>
      <c r="AK17" s="2"/>
      <c r="AL17" s="353"/>
      <c r="AM17" s="354"/>
      <c r="AN17" s="354"/>
      <c r="AO17" s="355"/>
      <c r="AP17" s="305"/>
      <c r="AQ17" s="288"/>
      <c r="AR17" s="244"/>
      <c r="AS17" s="245"/>
      <c r="AT17" s="245"/>
      <c r="AU17" s="245"/>
      <c r="AV17" s="358"/>
      <c r="AW17" s="245"/>
      <c r="AX17" s="245"/>
      <c r="AY17" s="359"/>
      <c r="AZ17" s="302"/>
      <c r="BA17" s="302"/>
      <c r="BB17" s="302"/>
      <c r="BC17" s="303"/>
      <c r="BD17" s="294"/>
      <c r="BE17" s="2"/>
      <c r="BF17" s="2"/>
      <c r="BG17" s="2"/>
      <c r="BH17" s="2"/>
      <c r="BI17" s="2"/>
      <c r="BJ17" s="2"/>
      <c r="BK17" s="2"/>
      <c r="BL17" s="2"/>
    </row>
    <row r="18" spans="1:64" ht="24" customHeight="1" x14ac:dyDescent="0.15">
      <c r="B18" s="361"/>
      <c r="C18" s="363"/>
      <c r="D18" s="106"/>
      <c r="E18" s="265"/>
      <c r="F18" s="265"/>
      <c r="G18" s="265"/>
      <c r="H18" s="265"/>
      <c r="I18" s="246">
        <f t="shared" si="1"/>
        <v>0</v>
      </c>
      <c r="J18" s="246"/>
      <c r="K18" s="246"/>
      <c r="L18" s="246"/>
      <c r="M18" s="282"/>
      <c r="N18" s="283"/>
      <c r="O18" s="283"/>
      <c r="P18" s="284"/>
      <c r="Q18" s="250"/>
      <c r="R18" s="251"/>
      <c r="S18" s="251"/>
      <c r="T18" s="252"/>
      <c r="U18" s="246">
        <f>IF($M$16&lt;=SUM(I16:L18),IF($M$16-SUM(I16:L17)&lt;0,0,($M$16-SUM(I16:L17))),I18)</f>
        <v>0</v>
      </c>
      <c r="V18" s="246"/>
      <c r="W18" s="246"/>
      <c r="X18" s="246"/>
      <c r="Y18" s="246">
        <f>IF($M$16=37200,0,ROUNDDOWN(U18*0.25,0))</f>
        <v>0</v>
      </c>
      <c r="Z18" s="246"/>
      <c r="AA18" s="246"/>
      <c r="AB18" s="246"/>
      <c r="AC18" s="250"/>
      <c r="AD18" s="251"/>
      <c r="AE18" s="251"/>
      <c r="AF18" s="251"/>
      <c r="AG18" s="152"/>
      <c r="AH18" s="153"/>
      <c r="AI18" s="153"/>
      <c r="AJ18" s="154"/>
      <c r="AK18" s="2"/>
      <c r="AL18" s="325" t="str">
        <f>IF(AG8=0,"",IF(AG8&gt;AG29,BI2,BI3))</f>
        <v/>
      </c>
      <c r="AM18" s="326"/>
      <c r="AN18" s="326"/>
      <c r="AO18" s="327"/>
      <c r="AP18" s="310" t="s">
        <v>71</v>
      </c>
      <c r="AQ18" s="75">
        <f>D8</f>
        <v>0</v>
      </c>
      <c r="AR18" s="238">
        <f>IF($AG$8&gt;$AG$29,U29,U8)</f>
        <v>0</v>
      </c>
      <c r="AS18" s="239"/>
      <c r="AT18" s="239"/>
      <c r="AU18" s="239"/>
      <c r="AV18" s="291">
        <f>IF($AG$8&gt;$M$8,0,Y8)</f>
        <v>0</v>
      </c>
      <c r="AW18" s="222"/>
      <c r="AX18" s="222"/>
      <c r="AY18" s="292"/>
      <c r="AZ18" s="228">
        <f>AR18-AV18</f>
        <v>0</v>
      </c>
      <c r="BA18" s="228"/>
      <c r="BB18" s="228"/>
      <c r="BC18" s="229"/>
      <c r="BD18" s="295">
        <f>SUM(AZ18:BC33)</f>
        <v>0</v>
      </c>
      <c r="BE18" s="2"/>
      <c r="BF18" s="85"/>
      <c r="BG18" s="2"/>
      <c r="BH18" s="2"/>
      <c r="BI18" s="2"/>
      <c r="BJ18" s="2"/>
      <c r="BK18" s="2"/>
      <c r="BL18" s="2"/>
    </row>
    <row r="19" spans="1:64" ht="24" customHeight="1" x14ac:dyDescent="0.15">
      <c r="B19" s="362"/>
      <c r="C19" s="364"/>
      <c r="D19" s="107"/>
      <c r="E19" s="313"/>
      <c r="F19" s="314"/>
      <c r="G19" s="314"/>
      <c r="H19" s="315"/>
      <c r="I19" s="256">
        <f>ROUNDDOWN(E19*0.1,1)</f>
        <v>0</v>
      </c>
      <c r="J19" s="257"/>
      <c r="K19" s="257"/>
      <c r="L19" s="258"/>
      <c r="M19" s="285"/>
      <c r="N19" s="286"/>
      <c r="O19" s="286"/>
      <c r="P19" s="287"/>
      <c r="Q19" s="253"/>
      <c r="R19" s="254"/>
      <c r="S19" s="254"/>
      <c r="T19" s="255"/>
      <c r="U19" s="256">
        <f>IF($M$16&lt;=SUM(I16:L19),IF($M$16-SUM(I16:L18)&lt;0,0,($M$16-SUM(I16:L18))),I19)</f>
        <v>0</v>
      </c>
      <c r="V19" s="257"/>
      <c r="W19" s="257"/>
      <c r="X19" s="258"/>
      <c r="Y19" s="256">
        <f>IF($M$16=37200,0,ROUNDDOWN(U19*0.25,0))</f>
        <v>0</v>
      </c>
      <c r="Z19" s="257"/>
      <c r="AA19" s="257"/>
      <c r="AB19" s="258"/>
      <c r="AC19" s="253"/>
      <c r="AD19" s="254"/>
      <c r="AE19" s="254"/>
      <c r="AF19" s="254"/>
      <c r="AG19" s="152"/>
      <c r="AH19" s="153"/>
      <c r="AI19" s="153"/>
      <c r="AJ19" s="154"/>
      <c r="AK19" s="62"/>
      <c r="AL19" s="322"/>
      <c r="AM19" s="323"/>
      <c r="AN19" s="323"/>
      <c r="AO19" s="324"/>
      <c r="AP19" s="311"/>
      <c r="AQ19" s="76">
        <f t="shared" ref="AQ19:AQ33" si="4">D9</f>
        <v>0</v>
      </c>
      <c r="AR19" s="240">
        <f t="shared" ref="AR19:AR33" si="5">IF($AG$8&gt;$AG$29,U30,U9)</f>
        <v>0</v>
      </c>
      <c r="AS19" s="241"/>
      <c r="AT19" s="241"/>
      <c r="AU19" s="241"/>
      <c r="AV19" s="289">
        <f>IF($AG$8&gt;$M$8,0,Y9)</f>
        <v>0</v>
      </c>
      <c r="AW19" s="241"/>
      <c r="AX19" s="241"/>
      <c r="AY19" s="290"/>
      <c r="AZ19" s="215">
        <f t="shared" ref="AZ19:AZ33" si="6">AR19-AV19</f>
        <v>0</v>
      </c>
      <c r="BA19" s="215"/>
      <c r="BB19" s="215"/>
      <c r="BC19" s="216"/>
      <c r="BD19" s="296"/>
      <c r="BE19" s="62"/>
      <c r="BF19" s="85"/>
      <c r="BG19" s="62"/>
      <c r="BH19" s="62"/>
      <c r="BI19" s="62"/>
      <c r="BJ19" s="62"/>
      <c r="BK19" s="62"/>
      <c r="BL19" s="62"/>
    </row>
    <row r="20" spans="1:64" ht="24" customHeight="1" x14ac:dyDescent="0.15">
      <c r="B20" s="360" t="s">
        <v>74</v>
      </c>
      <c r="C20" s="49" t="s">
        <v>60</v>
      </c>
      <c r="D20" s="105"/>
      <c r="E20" s="266"/>
      <c r="F20" s="266"/>
      <c r="G20" s="266"/>
      <c r="H20" s="266"/>
      <c r="I20" s="237">
        <f>ROUNDDOWN(E20*0.1,0)</f>
        <v>0</v>
      </c>
      <c r="J20" s="237"/>
      <c r="K20" s="237"/>
      <c r="L20" s="237"/>
      <c r="M20" s="279"/>
      <c r="N20" s="280"/>
      <c r="O20" s="280"/>
      <c r="P20" s="281"/>
      <c r="Q20" s="248">
        <f t="shared" ref="Q20" si="7">IF(M20&lt;=(I20+I21+I22+I23),M20,I20+I21+I22+I23)</f>
        <v>0</v>
      </c>
      <c r="R20" s="248"/>
      <c r="S20" s="248"/>
      <c r="T20" s="248"/>
      <c r="U20" s="237">
        <f>IF(M20&lt;=I20,M20,I20)</f>
        <v>0</v>
      </c>
      <c r="V20" s="237"/>
      <c r="W20" s="237"/>
      <c r="X20" s="237"/>
      <c r="Y20" s="237">
        <f>IF($M$20=37200,0,ROUNDDOWN(U20*0.25,0))</f>
        <v>0</v>
      </c>
      <c r="Z20" s="237"/>
      <c r="AA20" s="237"/>
      <c r="AB20" s="237"/>
      <c r="AC20" s="247">
        <f>Q20-SUM(Y20:AB23)</f>
        <v>0</v>
      </c>
      <c r="AD20" s="248"/>
      <c r="AE20" s="248"/>
      <c r="AF20" s="259"/>
      <c r="AG20" s="152"/>
      <c r="AH20" s="153"/>
      <c r="AI20" s="153"/>
      <c r="AJ20" s="154"/>
      <c r="AK20" s="7"/>
      <c r="AL20" s="322"/>
      <c r="AM20" s="323"/>
      <c r="AN20" s="323"/>
      <c r="AO20" s="324"/>
      <c r="AP20" s="311"/>
      <c r="AQ20" s="77">
        <f t="shared" si="4"/>
        <v>0</v>
      </c>
      <c r="AR20" s="240">
        <f>IF($AG$8&gt;$AG$29,U31,U10)</f>
        <v>0</v>
      </c>
      <c r="AS20" s="241"/>
      <c r="AT20" s="241"/>
      <c r="AU20" s="241"/>
      <c r="AV20" s="289">
        <f t="shared" ref="AV20:AV33" si="8">IF($AG$8&gt;$M$8,0,Y10)</f>
        <v>0</v>
      </c>
      <c r="AW20" s="241"/>
      <c r="AX20" s="241"/>
      <c r="AY20" s="290"/>
      <c r="AZ20" s="215">
        <f t="shared" si="6"/>
        <v>0</v>
      </c>
      <c r="BA20" s="215"/>
      <c r="BB20" s="215"/>
      <c r="BC20" s="216"/>
      <c r="BD20" s="296"/>
      <c r="BE20" s="2"/>
      <c r="BF20" s="85"/>
      <c r="BG20" s="7"/>
      <c r="BH20" s="7"/>
      <c r="BI20" s="7"/>
      <c r="BJ20" s="7"/>
      <c r="BK20" s="7"/>
      <c r="BL20" s="7"/>
    </row>
    <row r="21" spans="1:64" ht="24" customHeight="1" x14ac:dyDescent="0.15">
      <c r="B21" s="361"/>
      <c r="C21" s="363"/>
      <c r="D21" s="106"/>
      <c r="E21" s="265"/>
      <c r="F21" s="265"/>
      <c r="G21" s="265"/>
      <c r="H21" s="265"/>
      <c r="I21" s="246">
        <f>ROUNDDOWN(E21*0.1,0)</f>
        <v>0</v>
      </c>
      <c r="J21" s="246"/>
      <c r="K21" s="246"/>
      <c r="L21" s="246"/>
      <c r="M21" s="282"/>
      <c r="N21" s="283"/>
      <c r="O21" s="283"/>
      <c r="P21" s="284"/>
      <c r="Q21" s="251"/>
      <c r="R21" s="251"/>
      <c r="S21" s="251"/>
      <c r="T21" s="251"/>
      <c r="U21" s="246">
        <f>IF($M$20&lt;=SUM(I20:L21),IF($M$20-I20&lt;0,0,($M$20-I20)),I21)</f>
        <v>0</v>
      </c>
      <c r="V21" s="246"/>
      <c r="W21" s="246"/>
      <c r="X21" s="246"/>
      <c r="Y21" s="246">
        <f>IF($M$20=37200,0,ROUNDDOWN(U21*0.25,0))</f>
        <v>0</v>
      </c>
      <c r="Z21" s="246"/>
      <c r="AA21" s="246"/>
      <c r="AB21" s="246"/>
      <c r="AC21" s="250"/>
      <c r="AD21" s="251"/>
      <c r="AE21" s="251"/>
      <c r="AF21" s="260"/>
      <c r="AG21" s="152"/>
      <c r="AH21" s="153"/>
      <c r="AI21" s="153"/>
      <c r="AJ21" s="154"/>
      <c r="AK21" s="7"/>
      <c r="AL21" s="322"/>
      <c r="AM21" s="323"/>
      <c r="AN21" s="323"/>
      <c r="AO21" s="324"/>
      <c r="AP21" s="312"/>
      <c r="AQ21" s="78">
        <f t="shared" si="4"/>
        <v>0</v>
      </c>
      <c r="AR21" s="220">
        <f t="shared" si="5"/>
        <v>0</v>
      </c>
      <c r="AS21" s="218"/>
      <c r="AT21" s="218"/>
      <c r="AU21" s="218"/>
      <c r="AV21" s="217">
        <f t="shared" si="8"/>
        <v>0</v>
      </c>
      <c r="AW21" s="218"/>
      <c r="AX21" s="218"/>
      <c r="AY21" s="219"/>
      <c r="AZ21" s="226">
        <f t="shared" si="6"/>
        <v>0</v>
      </c>
      <c r="BA21" s="226"/>
      <c r="BB21" s="226"/>
      <c r="BC21" s="227"/>
      <c r="BD21" s="296"/>
      <c r="BE21" s="2"/>
      <c r="BF21" s="85"/>
      <c r="BG21" s="7"/>
      <c r="BH21" s="7"/>
      <c r="BI21" s="7"/>
      <c r="BJ21" s="7"/>
      <c r="BK21" s="7"/>
      <c r="BL21" s="7"/>
    </row>
    <row r="22" spans="1:64" ht="24" customHeight="1" x14ac:dyDescent="0.15">
      <c r="B22" s="361"/>
      <c r="C22" s="363"/>
      <c r="D22" s="106"/>
      <c r="E22" s="265"/>
      <c r="F22" s="265"/>
      <c r="G22" s="265"/>
      <c r="H22" s="265"/>
      <c r="I22" s="246">
        <f>ROUNDDOWN(E22*0.1,0)</f>
        <v>0</v>
      </c>
      <c r="J22" s="246"/>
      <c r="K22" s="246"/>
      <c r="L22" s="246"/>
      <c r="M22" s="282"/>
      <c r="N22" s="283"/>
      <c r="O22" s="283"/>
      <c r="P22" s="284"/>
      <c r="Q22" s="251"/>
      <c r="R22" s="251"/>
      <c r="S22" s="251"/>
      <c r="T22" s="251"/>
      <c r="U22" s="246">
        <f>IF($M$20&lt;=SUM(I20:L22),IF($M$20-SUM(I20:L21)&lt;0,0,($M$20-SUM(I20:L21))),I22)</f>
        <v>0</v>
      </c>
      <c r="V22" s="246"/>
      <c r="W22" s="246"/>
      <c r="X22" s="246"/>
      <c r="Y22" s="246">
        <f>IF($M$20=37200,0,ROUNDDOWN(U22*0.25,0))</f>
        <v>0</v>
      </c>
      <c r="Z22" s="246"/>
      <c r="AA22" s="246"/>
      <c r="AB22" s="246"/>
      <c r="AC22" s="250"/>
      <c r="AD22" s="251"/>
      <c r="AE22" s="251"/>
      <c r="AF22" s="260"/>
      <c r="AG22" s="152"/>
      <c r="AH22" s="153"/>
      <c r="AI22" s="153"/>
      <c r="AJ22" s="154"/>
      <c r="AK22" s="7"/>
      <c r="AL22" s="322"/>
      <c r="AM22" s="323"/>
      <c r="AN22" s="323"/>
      <c r="AO22" s="324"/>
      <c r="AP22" s="310" t="s">
        <v>72</v>
      </c>
      <c r="AQ22" s="75">
        <f t="shared" si="4"/>
        <v>0</v>
      </c>
      <c r="AR22" s="221">
        <f t="shared" si="5"/>
        <v>0</v>
      </c>
      <c r="AS22" s="222"/>
      <c r="AT22" s="222"/>
      <c r="AU22" s="222"/>
      <c r="AV22" s="291">
        <f t="shared" si="8"/>
        <v>0</v>
      </c>
      <c r="AW22" s="222"/>
      <c r="AX22" s="222"/>
      <c r="AY22" s="292"/>
      <c r="AZ22" s="228">
        <f t="shared" si="6"/>
        <v>0</v>
      </c>
      <c r="BA22" s="228"/>
      <c r="BB22" s="228"/>
      <c r="BC22" s="229"/>
      <c r="BD22" s="296"/>
      <c r="BE22" s="2"/>
      <c r="BF22" s="85"/>
      <c r="BG22" s="7"/>
      <c r="BH22" s="7"/>
      <c r="BI22" s="7"/>
      <c r="BJ22" s="7"/>
      <c r="BK22" s="7"/>
      <c r="BL22" s="7"/>
    </row>
    <row r="23" spans="1:64" ht="24" customHeight="1" thickBot="1" x14ac:dyDescent="0.2">
      <c r="B23" s="362"/>
      <c r="C23" s="364"/>
      <c r="D23" s="107"/>
      <c r="E23" s="344"/>
      <c r="F23" s="344"/>
      <c r="G23" s="344"/>
      <c r="H23" s="344"/>
      <c r="I23" s="345">
        <f>ROUNDDOWN(E23*0.1,1)</f>
        <v>0</v>
      </c>
      <c r="J23" s="345"/>
      <c r="K23" s="345"/>
      <c r="L23" s="345"/>
      <c r="M23" s="285"/>
      <c r="N23" s="286"/>
      <c r="O23" s="286"/>
      <c r="P23" s="287"/>
      <c r="Q23" s="254"/>
      <c r="R23" s="254"/>
      <c r="S23" s="254"/>
      <c r="T23" s="254"/>
      <c r="U23" s="256">
        <f>IF($M$20&lt;=SUM(I20:L23),IF($M$20-SUM(I20:L22)&lt;0,0,($M$20-SUM(I20:L22))),I23)</f>
        <v>0</v>
      </c>
      <c r="V23" s="257"/>
      <c r="W23" s="257"/>
      <c r="X23" s="258"/>
      <c r="Y23" s="256">
        <f>IF($M$20=37200,0,ROUNDDOWN(U23*0.25,0))</f>
        <v>0</v>
      </c>
      <c r="Z23" s="257"/>
      <c r="AA23" s="257"/>
      <c r="AB23" s="258"/>
      <c r="AC23" s="253"/>
      <c r="AD23" s="254"/>
      <c r="AE23" s="254"/>
      <c r="AF23" s="261"/>
      <c r="AG23" s="155"/>
      <c r="AH23" s="156"/>
      <c r="AI23" s="156"/>
      <c r="AJ23" s="157"/>
      <c r="AK23" s="7"/>
      <c r="AL23" s="322"/>
      <c r="AM23" s="323"/>
      <c r="AN23" s="323"/>
      <c r="AO23" s="324"/>
      <c r="AP23" s="311"/>
      <c r="AQ23" s="76">
        <f t="shared" si="4"/>
        <v>0</v>
      </c>
      <c r="AR23" s="240">
        <f t="shared" si="5"/>
        <v>0</v>
      </c>
      <c r="AS23" s="241"/>
      <c r="AT23" s="241"/>
      <c r="AU23" s="241"/>
      <c r="AV23" s="289">
        <f t="shared" si="8"/>
        <v>0</v>
      </c>
      <c r="AW23" s="241"/>
      <c r="AX23" s="241"/>
      <c r="AY23" s="290"/>
      <c r="AZ23" s="215">
        <f t="shared" si="6"/>
        <v>0</v>
      </c>
      <c r="BA23" s="215"/>
      <c r="BB23" s="215"/>
      <c r="BC23" s="216"/>
      <c r="BD23" s="296"/>
      <c r="BE23" s="62"/>
      <c r="BF23" s="84"/>
      <c r="BG23" s="7"/>
      <c r="BH23" s="7"/>
      <c r="BI23" s="7"/>
      <c r="BJ23" s="7"/>
      <c r="BK23" s="7"/>
      <c r="BL23" s="7"/>
    </row>
    <row r="24" spans="1:64" ht="24" customHeight="1" x14ac:dyDescent="0.15">
      <c r="B24" s="18"/>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2"/>
      <c r="AL24" s="322" t="str">
        <f>IF(AG8=0,"","↓")</f>
        <v/>
      </c>
      <c r="AM24" s="323"/>
      <c r="AN24" s="323"/>
      <c r="AO24" s="324"/>
      <c r="AP24" s="311"/>
      <c r="AQ24" s="77">
        <f t="shared" si="4"/>
        <v>0</v>
      </c>
      <c r="AR24" s="240">
        <f t="shared" si="5"/>
        <v>0</v>
      </c>
      <c r="AS24" s="241"/>
      <c r="AT24" s="241"/>
      <c r="AU24" s="241"/>
      <c r="AV24" s="289">
        <f t="shared" si="8"/>
        <v>0</v>
      </c>
      <c r="AW24" s="241"/>
      <c r="AX24" s="241"/>
      <c r="AY24" s="290"/>
      <c r="AZ24" s="215">
        <f t="shared" si="6"/>
        <v>0</v>
      </c>
      <c r="BA24" s="215"/>
      <c r="BB24" s="215"/>
      <c r="BC24" s="216"/>
      <c r="BD24" s="296"/>
      <c r="BE24" s="2"/>
      <c r="BF24" s="84"/>
      <c r="BG24" s="2"/>
      <c r="BH24" s="2"/>
      <c r="BI24" s="2"/>
      <c r="BJ24" s="2"/>
      <c r="BK24" s="2"/>
      <c r="BL24" s="2"/>
    </row>
    <row r="25" spans="1:64" ht="24" customHeight="1" thickBot="1" x14ac:dyDescent="0.2">
      <c r="A25" s="18" t="s">
        <v>67</v>
      </c>
      <c r="B25" s="18"/>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2"/>
      <c r="AL25" s="322"/>
      <c r="AM25" s="323"/>
      <c r="AN25" s="323"/>
      <c r="AO25" s="324"/>
      <c r="AP25" s="312"/>
      <c r="AQ25" s="78">
        <f t="shared" si="4"/>
        <v>0</v>
      </c>
      <c r="AR25" s="220">
        <f t="shared" si="5"/>
        <v>0</v>
      </c>
      <c r="AS25" s="218"/>
      <c r="AT25" s="218"/>
      <c r="AU25" s="218"/>
      <c r="AV25" s="217">
        <f t="shared" si="8"/>
        <v>0</v>
      </c>
      <c r="AW25" s="218"/>
      <c r="AX25" s="218"/>
      <c r="AY25" s="219"/>
      <c r="AZ25" s="226">
        <f t="shared" si="6"/>
        <v>0</v>
      </c>
      <c r="BA25" s="226"/>
      <c r="BB25" s="226"/>
      <c r="BC25" s="227"/>
      <c r="BD25" s="296"/>
      <c r="BE25" s="2"/>
      <c r="BF25" s="84"/>
      <c r="BG25" s="2"/>
      <c r="BH25" s="2"/>
      <c r="BI25" s="2"/>
      <c r="BJ25" s="2"/>
      <c r="BK25" s="2"/>
      <c r="BL25" s="2"/>
    </row>
    <row r="26" spans="1:64" ht="24" customHeight="1" thickBot="1" x14ac:dyDescent="0.2">
      <c r="A26" s="18" t="s">
        <v>75</v>
      </c>
      <c r="B26" s="14"/>
      <c r="C26" s="12"/>
      <c r="D26" s="12"/>
      <c r="Y26" s="45"/>
      <c r="AC26" s="14"/>
      <c r="AG26" s="262" t="s">
        <v>65</v>
      </c>
      <c r="AH26" s="306"/>
      <c r="AI26" s="306"/>
      <c r="AJ26" s="307"/>
      <c r="AK26" s="2"/>
      <c r="AL26" s="316" t="str">
        <f>IF(AG8=0,"",IF(AG8&gt;AG29,BJ2,BJ3))</f>
        <v/>
      </c>
      <c r="AM26" s="317"/>
      <c r="AN26" s="317"/>
      <c r="AO26" s="318"/>
      <c r="AP26" s="310" t="s">
        <v>73</v>
      </c>
      <c r="AQ26" s="75">
        <f t="shared" si="4"/>
        <v>0</v>
      </c>
      <c r="AR26" s="221">
        <f t="shared" si="5"/>
        <v>0</v>
      </c>
      <c r="AS26" s="222"/>
      <c r="AT26" s="222"/>
      <c r="AU26" s="222"/>
      <c r="AV26" s="291">
        <f t="shared" si="8"/>
        <v>0</v>
      </c>
      <c r="AW26" s="222"/>
      <c r="AX26" s="222"/>
      <c r="AY26" s="292"/>
      <c r="AZ26" s="228">
        <f t="shared" si="6"/>
        <v>0</v>
      </c>
      <c r="BA26" s="228"/>
      <c r="BB26" s="228"/>
      <c r="BC26" s="229"/>
      <c r="BD26" s="296"/>
      <c r="BE26" s="2"/>
      <c r="BF26" s="84"/>
      <c r="BG26" s="2"/>
      <c r="BH26" s="2"/>
      <c r="BI26" s="2"/>
      <c r="BJ26" s="2"/>
      <c r="BK26" s="2"/>
      <c r="BL26" s="2"/>
    </row>
    <row r="27" spans="1:64" ht="24" customHeight="1" x14ac:dyDescent="0.15">
      <c r="B27" s="348" t="s">
        <v>4</v>
      </c>
      <c r="C27" s="230" t="s">
        <v>16</v>
      </c>
      <c r="D27" s="235"/>
      <c r="E27" s="230" t="s">
        <v>0</v>
      </c>
      <c r="F27" s="234"/>
      <c r="G27" s="234"/>
      <c r="H27" s="235"/>
      <c r="I27" s="230" t="s">
        <v>62</v>
      </c>
      <c r="J27" s="234"/>
      <c r="K27" s="234"/>
      <c r="L27" s="235"/>
      <c r="M27" s="230" t="s">
        <v>2</v>
      </c>
      <c r="N27" s="234"/>
      <c r="O27" s="234"/>
      <c r="P27" s="235"/>
      <c r="Q27" s="230" t="s">
        <v>61</v>
      </c>
      <c r="R27" s="234"/>
      <c r="S27" s="234"/>
      <c r="T27" s="235"/>
      <c r="U27" s="275" t="s">
        <v>101</v>
      </c>
      <c r="V27" s="234"/>
      <c r="W27" s="234"/>
      <c r="X27" s="235"/>
      <c r="Y27" s="308" t="s">
        <v>58</v>
      </c>
      <c r="Z27" s="308"/>
      <c r="AA27" s="308"/>
      <c r="AB27" s="308"/>
      <c r="AC27" s="308" t="s">
        <v>63</v>
      </c>
      <c r="AD27" s="308"/>
      <c r="AE27" s="308"/>
      <c r="AF27" s="342"/>
      <c r="AG27" s="269" t="s">
        <v>69</v>
      </c>
      <c r="AH27" s="270"/>
      <c r="AI27" s="270"/>
      <c r="AJ27" s="271"/>
      <c r="AK27" s="2"/>
      <c r="AL27" s="316"/>
      <c r="AM27" s="317"/>
      <c r="AN27" s="317"/>
      <c r="AO27" s="318"/>
      <c r="AP27" s="311"/>
      <c r="AQ27" s="77">
        <f t="shared" si="4"/>
        <v>0</v>
      </c>
      <c r="AR27" s="240">
        <f t="shared" si="5"/>
        <v>0</v>
      </c>
      <c r="AS27" s="241"/>
      <c r="AT27" s="241"/>
      <c r="AU27" s="241"/>
      <c r="AV27" s="289">
        <f t="shared" si="8"/>
        <v>0</v>
      </c>
      <c r="AW27" s="241"/>
      <c r="AX27" s="241"/>
      <c r="AY27" s="290"/>
      <c r="AZ27" s="215">
        <f t="shared" si="6"/>
        <v>0</v>
      </c>
      <c r="BA27" s="215"/>
      <c r="BB27" s="215"/>
      <c r="BC27" s="216"/>
      <c r="BD27" s="296"/>
      <c r="BE27" s="2"/>
      <c r="BF27" s="84"/>
      <c r="BG27" s="2"/>
      <c r="BH27" s="2"/>
      <c r="BI27" s="2"/>
      <c r="BJ27" s="2"/>
      <c r="BK27" s="2"/>
      <c r="BL27" s="2"/>
    </row>
    <row r="28" spans="1:64" ht="24" customHeight="1" thickBot="1" x14ac:dyDescent="0.2">
      <c r="B28" s="349"/>
      <c r="C28" s="232"/>
      <c r="D28" s="233"/>
      <c r="E28" s="232"/>
      <c r="F28" s="236"/>
      <c r="G28" s="236"/>
      <c r="H28" s="233"/>
      <c r="I28" s="232"/>
      <c r="J28" s="236"/>
      <c r="K28" s="236"/>
      <c r="L28" s="233"/>
      <c r="M28" s="232"/>
      <c r="N28" s="236"/>
      <c r="O28" s="236"/>
      <c r="P28" s="233"/>
      <c r="Q28" s="232"/>
      <c r="R28" s="236"/>
      <c r="S28" s="236"/>
      <c r="T28" s="233"/>
      <c r="U28" s="232"/>
      <c r="V28" s="236"/>
      <c r="W28" s="236"/>
      <c r="X28" s="233"/>
      <c r="Y28" s="309"/>
      <c r="Z28" s="309"/>
      <c r="AA28" s="309"/>
      <c r="AB28" s="309"/>
      <c r="AC28" s="309"/>
      <c r="AD28" s="309"/>
      <c r="AE28" s="309"/>
      <c r="AF28" s="343"/>
      <c r="AG28" s="272"/>
      <c r="AH28" s="273"/>
      <c r="AI28" s="273"/>
      <c r="AJ28" s="274"/>
      <c r="AK28" s="2"/>
      <c r="AL28" s="316"/>
      <c r="AM28" s="317"/>
      <c r="AN28" s="317"/>
      <c r="AO28" s="318"/>
      <c r="AP28" s="311"/>
      <c r="AQ28" s="77">
        <f t="shared" si="4"/>
        <v>0</v>
      </c>
      <c r="AR28" s="240">
        <f t="shared" si="5"/>
        <v>0</v>
      </c>
      <c r="AS28" s="241"/>
      <c r="AT28" s="241"/>
      <c r="AU28" s="241"/>
      <c r="AV28" s="289">
        <f t="shared" si="8"/>
        <v>0</v>
      </c>
      <c r="AW28" s="241"/>
      <c r="AX28" s="241"/>
      <c r="AY28" s="290"/>
      <c r="AZ28" s="215">
        <f t="shared" si="6"/>
        <v>0</v>
      </c>
      <c r="BA28" s="215"/>
      <c r="BB28" s="215"/>
      <c r="BC28" s="216"/>
      <c r="BD28" s="296"/>
      <c r="BE28" s="7"/>
      <c r="BF28" s="84"/>
      <c r="BG28" s="2"/>
      <c r="BH28" s="2"/>
      <c r="BI28" s="2"/>
      <c r="BJ28" s="2"/>
      <c r="BK28" s="2"/>
      <c r="BL28" s="2"/>
    </row>
    <row r="29" spans="1:64" ht="24" customHeight="1" x14ac:dyDescent="0.15">
      <c r="B29" s="360" t="s">
        <v>71</v>
      </c>
      <c r="C29" s="49" t="s">
        <v>60</v>
      </c>
      <c r="D29" s="108" t="str">
        <f>IF(D8="","",D8)</f>
        <v/>
      </c>
      <c r="E29" s="328">
        <f>IF(E8="",0,E8)</f>
        <v>0</v>
      </c>
      <c r="F29" s="329" t="str">
        <f t="shared" ref="F29:H44" si="9">IF(F8="","",F8)</f>
        <v/>
      </c>
      <c r="G29" s="329" t="str">
        <f t="shared" si="9"/>
        <v/>
      </c>
      <c r="H29" s="330" t="str">
        <f t="shared" si="9"/>
        <v/>
      </c>
      <c r="I29" s="328">
        <f>ROUNDDOWN(E29*0.1,1)</f>
        <v>0</v>
      </c>
      <c r="J29" s="329"/>
      <c r="K29" s="329"/>
      <c r="L29" s="330"/>
      <c r="M29" s="247">
        <f>IF(M8="",0,M8)</f>
        <v>0</v>
      </c>
      <c r="N29" s="248"/>
      <c r="O29" s="248"/>
      <c r="P29" s="249"/>
      <c r="Q29" s="247">
        <f>IF(M29&lt;=(I29+I30+I31+I32),M29,I29+I30+I31+I32)</f>
        <v>0</v>
      </c>
      <c r="R29" s="248"/>
      <c r="S29" s="248"/>
      <c r="T29" s="249"/>
      <c r="U29" s="237">
        <f>IF(M29&lt;=I29,M29,I29)</f>
        <v>0</v>
      </c>
      <c r="V29" s="237"/>
      <c r="W29" s="237"/>
      <c r="X29" s="237"/>
      <c r="Y29" s="336"/>
      <c r="Z29" s="336"/>
      <c r="AA29" s="336"/>
      <c r="AB29" s="336"/>
      <c r="AC29" s="336"/>
      <c r="AD29" s="336"/>
      <c r="AE29" s="336"/>
      <c r="AF29" s="339"/>
      <c r="AG29" s="149">
        <f>IF(SUM(Q29:T44)&gt;M29,M29,SUM(Q29:T44))</f>
        <v>0</v>
      </c>
      <c r="AH29" s="150"/>
      <c r="AI29" s="150"/>
      <c r="AJ29" s="151"/>
      <c r="AK29" s="39"/>
      <c r="AL29" s="316"/>
      <c r="AM29" s="317"/>
      <c r="AN29" s="317"/>
      <c r="AO29" s="318"/>
      <c r="AP29" s="312"/>
      <c r="AQ29" s="78">
        <f t="shared" si="4"/>
        <v>0</v>
      </c>
      <c r="AR29" s="220">
        <f t="shared" si="5"/>
        <v>0</v>
      </c>
      <c r="AS29" s="218"/>
      <c r="AT29" s="218"/>
      <c r="AU29" s="218"/>
      <c r="AV29" s="217">
        <f t="shared" si="8"/>
        <v>0</v>
      </c>
      <c r="AW29" s="218"/>
      <c r="AX29" s="218"/>
      <c r="AY29" s="219"/>
      <c r="AZ29" s="226">
        <f t="shared" si="6"/>
        <v>0</v>
      </c>
      <c r="BA29" s="226"/>
      <c r="BB29" s="226"/>
      <c r="BC29" s="227"/>
      <c r="BD29" s="296"/>
      <c r="BE29" s="7"/>
      <c r="BF29" s="84"/>
      <c r="BG29" s="2"/>
      <c r="BH29" s="2"/>
      <c r="BI29" s="2"/>
      <c r="BJ29" s="2"/>
      <c r="BK29" s="2"/>
      <c r="BL29" s="2"/>
    </row>
    <row r="30" spans="1:64" ht="24" customHeight="1" x14ac:dyDescent="0.15">
      <c r="B30" s="361"/>
      <c r="C30" s="363"/>
      <c r="D30" s="109" t="str">
        <f>IF(D9="","",D9)</f>
        <v/>
      </c>
      <c r="E30" s="331">
        <f>IF(E9="",0,E9)</f>
        <v>0</v>
      </c>
      <c r="F30" s="332" t="str">
        <f t="shared" si="9"/>
        <v/>
      </c>
      <c r="G30" s="332" t="str">
        <f t="shared" si="9"/>
        <v/>
      </c>
      <c r="H30" s="333" t="str">
        <f t="shared" si="9"/>
        <v/>
      </c>
      <c r="I30" s="331">
        <f>ROUNDDOWN(E30*0.1,1)</f>
        <v>0</v>
      </c>
      <c r="J30" s="332"/>
      <c r="K30" s="332"/>
      <c r="L30" s="333"/>
      <c r="M30" s="250"/>
      <c r="N30" s="251"/>
      <c r="O30" s="251"/>
      <c r="P30" s="252"/>
      <c r="Q30" s="250"/>
      <c r="R30" s="251"/>
      <c r="S30" s="251"/>
      <c r="T30" s="252"/>
      <c r="U30" s="246">
        <f>IF($M$29&lt;=SUM($I$29:L30)+SUM($I$33+$I$37+$I$41),IF($M$29-(SUM($I$33+$I$37+$I$41)+SUM($I$29:L29))&lt;0,0,($M$29-(SUM($I$33+$I$37+$I$41)+SUM($I$29:L29)))),I30)</f>
        <v>0</v>
      </c>
      <c r="V30" s="246"/>
      <c r="W30" s="246"/>
      <c r="X30" s="246"/>
      <c r="Y30" s="337"/>
      <c r="Z30" s="337"/>
      <c r="AA30" s="337"/>
      <c r="AB30" s="337"/>
      <c r="AC30" s="337"/>
      <c r="AD30" s="337"/>
      <c r="AE30" s="337"/>
      <c r="AF30" s="340"/>
      <c r="AG30" s="152"/>
      <c r="AH30" s="153"/>
      <c r="AI30" s="153"/>
      <c r="AJ30" s="154"/>
      <c r="AK30" s="2"/>
      <c r="AL30" s="316"/>
      <c r="AM30" s="317"/>
      <c r="AN30" s="317"/>
      <c r="AO30" s="318"/>
      <c r="AP30" s="310" t="s">
        <v>74</v>
      </c>
      <c r="AQ30" s="75">
        <f t="shared" si="4"/>
        <v>0</v>
      </c>
      <c r="AR30" s="221">
        <f t="shared" si="5"/>
        <v>0</v>
      </c>
      <c r="AS30" s="222"/>
      <c r="AT30" s="222"/>
      <c r="AU30" s="222"/>
      <c r="AV30" s="291">
        <f t="shared" si="8"/>
        <v>0</v>
      </c>
      <c r="AW30" s="222"/>
      <c r="AX30" s="222"/>
      <c r="AY30" s="292"/>
      <c r="AZ30" s="228">
        <f t="shared" si="6"/>
        <v>0</v>
      </c>
      <c r="BA30" s="228"/>
      <c r="BB30" s="228"/>
      <c r="BC30" s="229"/>
      <c r="BD30" s="296"/>
      <c r="BE30" s="7"/>
      <c r="BF30" s="84"/>
      <c r="BG30" s="2"/>
      <c r="BH30" s="276"/>
      <c r="BI30" s="277"/>
      <c r="BJ30" s="2"/>
      <c r="BK30" s="2"/>
      <c r="BL30" s="2"/>
    </row>
    <row r="31" spans="1:64" ht="24" customHeight="1" x14ac:dyDescent="0.15">
      <c r="B31" s="361"/>
      <c r="C31" s="363"/>
      <c r="D31" s="109" t="str">
        <f>IF(D10="","",D10)</f>
        <v/>
      </c>
      <c r="E31" s="331">
        <f>IF(E10="",0,E10)</f>
        <v>0</v>
      </c>
      <c r="F31" s="332" t="str">
        <f t="shared" si="9"/>
        <v/>
      </c>
      <c r="G31" s="332" t="str">
        <f t="shared" si="9"/>
        <v/>
      </c>
      <c r="H31" s="333" t="str">
        <f t="shared" si="9"/>
        <v/>
      </c>
      <c r="I31" s="331">
        <f>ROUNDDOWN(E31*0.1,1)</f>
        <v>0</v>
      </c>
      <c r="J31" s="332"/>
      <c r="K31" s="332"/>
      <c r="L31" s="333"/>
      <c r="M31" s="250"/>
      <c r="N31" s="251"/>
      <c r="O31" s="251"/>
      <c r="P31" s="252"/>
      <c r="Q31" s="250"/>
      <c r="R31" s="251"/>
      <c r="S31" s="251"/>
      <c r="T31" s="252"/>
      <c r="U31" s="246">
        <f>IF($M$29&lt;=SUM($I$29:L31)+SUM($I$33+$I$37+$I$41),IF($M$29-(SUM($I$33+$I$37+$I$41)+SUM($I$29:L30))&lt;0,0,($M$29-(SUM($I$33+$I$37+$I$41)+SUM($I$29:L30)))),I31)</f>
        <v>0</v>
      </c>
      <c r="V31" s="246"/>
      <c r="W31" s="246"/>
      <c r="X31" s="246"/>
      <c r="Y31" s="337"/>
      <c r="Z31" s="337"/>
      <c r="AA31" s="337"/>
      <c r="AB31" s="337"/>
      <c r="AC31" s="337"/>
      <c r="AD31" s="337"/>
      <c r="AE31" s="337"/>
      <c r="AF31" s="340"/>
      <c r="AG31" s="152"/>
      <c r="AH31" s="153"/>
      <c r="AI31" s="153"/>
      <c r="AJ31" s="154"/>
      <c r="AK31" s="2"/>
      <c r="AL31" s="316"/>
      <c r="AM31" s="317"/>
      <c r="AN31" s="317"/>
      <c r="AO31" s="318"/>
      <c r="AP31" s="311"/>
      <c r="AQ31" s="77">
        <f t="shared" si="4"/>
        <v>0</v>
      </c>
      <c r="AR31" s="240">
        <f t="shared" si="5"/>
        <v>0</v>
      </c>
      <c r="AS31" s="241"/>
      <c r="AT31" s="241"/>
      <c r="AU31" s="241"/>
      <c r="AV31" s="289">
        <f t="shared" si="8"/>
        <v>0</v>
      </c>
      <c r="AW31" s="241"/>
      <c r="AX31" s="241"/>
      <c r="AY31" s="290"/>
      <c r="AZ31" s="215">
        <f t="shared" si="6"/>
        <v>0</v>
      </c>
      <c r="BA31" s="215"/>
      <c r="BB31" s="215"/>
      <c r="BC31" s="216"/>
      <c r="BD31" s="296"/>
      <c r="BE31" s="2"/>
      <c r="BF31" s="84"/>
      <c r="BG31" s="2"/>
      <c r="BH31" s="276"/>
      <c r="BI31" s="277"/>
      <c r="BJ31" s="2"/>
      <c r="BK31" s="2"/>
      <c r="BL31" s="2"/>
    </row>
    <row r="32" spans="1:64" ht="24" customHeight="1" x14ac:dyDescent="0.15">
      <c r="B32" s="362"/>
      <c r="C32" s="364"/>
      <c r="D32" s="110"/>
      <c r="E32" s="256">
        <f>IF(E11="",0,E11)</f>
        <v>0</v>
      </c>
      <c r="F32" s="257" t="str">
        <f t="shared" si="9"/>
        <v/>
      </c>
      <c r="G32" s="257" t="str">
        <f t="shared" si="9"/>
        <v/>
      </c>
      <c r="H32" s="258" t="str">
        <f t="shared" si="9"/>
        <v/>
      </c>
      <c r="I32" s="256">
        <f>ROUNDDOWN(E32*0.1,1)</f>
        <v>0</v>
      </c>
      <c r="J32" s="257"/>
      <c r="K32" s="257"/>
      <c r="L32" s="258"/>
      <c r="M32" s="253"/>
      <c r="N32" s="254"/>
      <c r="O32" s="254"/>
      <c r="P32" s="255"/>
      <c r="Q32" s="253"/>
      <c r="R32" s="254"/>
      <c r="S32" s="254"/>
      <c r="T32" s="255"/>
      <c r="U32" s="246">
        <f>IF($M$29&lt;=SUM($I$29:L32)+SUM($I$33+$I$37+$I$41),IF($M$29-(SUM($I$33+$I$37+$I$41)+SUM($I$29:L31))&lt;0,0,($M$29-(SUM($I$33+$I$37+$I$41)+SUM($I$29:L31)))),I32)</f>
        <v>0</v>
      </c>
      <c r="V32" s="246"/>
      <c r="W32" s="246"/>
      <c r="X32" s="246"/>
      <c r="Y32" s="337"/>
      <c r="Z32" s="337"/>
      <c r="AA32" s="337"/>
      <c r="AB32" s="337"/>
      <c r="AC32" s="337"/>
      <c r="AD32" s="337"/>
      <c r="AE32" s="337"/>
      <c r="AF32" s="340"/>
      <c r="AG32" s="152"/>
      <c r="AH32" s="153"/>
      <c r="AI32" s="153"/>
      <c r="AJ32" s="154"/>
      <c r="AK32" s="62"/>
      <c r="AL32" s="316"/>
      <c r="AM32" s="317"/>
      <c r="AN32" s="317"/>
      <c r="AO32" s="318"/>
      <c r="AP32" s="311"/>
      <c r="AQ32" s="77">
        <f t="shared" si="4"/>
        <v>0</v>
      </c>
      <c r="AR32" s="240">
        <f t="shared" si="5"/>
        <v>0</v>
      </c>
      <c r="AS32" s="241"/>
      <c r="AT32" s="241"/>
      <c r="AU32" s="241"/>
      <c r="AV32" s="289">
        <f t="shared" si="8"/>
        <v>0</v>
      </c>
      <c r="AW32" s="241"/>
      <c r="AX32" s="241"/>
      <c r="AY32" s="290"/>
      <c r="AZ32" s="215">
        <f t="shared" si="6"/>
        <v>0</v>
      </c>
      <c r="BA32" s="215"/>
      <c r="BB32" s="215"/>
      <c r="BC32" s="216"/>
      <c r="BD32" s="296"/>
      <c r="BE32" s="2"/>
      <c r="BF32" s="84"/>
      <c r="BG32" s="2"/>
      <c r="BH32" s="276"/>
      <c r="BI32" s="277"/>
      <c r="BJ32" s="2"/>
      <c r="BK32" s="2"/>
      <c r="BL32" s="2"/>
    </row>
    <row r="33" spans="2:64" ht="24" customHeight="1" thickBot="1" x14ac:dyDescent="0.2">
      <c r="B33" s="360" t="s">
        <v>72</v>
      </c>
      <c r="C33" s="49" t="s">
        <v>60</v>
      </c>
      <c r="D33" s="108" t="str">
        <f>IF(D12="","",D12)</f>
        <v/>
      </c>
      <c r="E33" s="328">
        <f t="shared" ref="E33:E34" si="10">IF(E12="",0,E12)</f>
        <v>0</v>
      </c>
      <c r="F33" s="329" t="str">
        <f t="shared" ref="F33:H33" si="11">IF(F12="","",F12)</f>
        <v/>
      </c>
      <c r="G33" s="329" t="str">
        <f t="shared" si="11"/>
        <v/>
      </c>
      <c r="H33" s="330" t="str">
        <f t="shared" si="11"/>
        <v/>
      </c>
      <c r="I33" s="328">
        <f t="shared" ref="I33:I39" si="12">ROUNDDOWN(E33*0.1,0)</f>
        <v>0</v>
      </c>
      <c r="J33" s="329"/>
      <c r="K33" s="329"/>
      <c r="L33" s="330"/>
      <c r="M33" s="247">
        <f>IF(M12="",0,M12)</f>
        <v>0</v>
      </c>
      <c r="N33" s="248"/>
      <c r="O33" s="248"/>
      <c r="P33" s="249"/>
      <c r="Q33" s="247">
        <f t="shared" ref="Q33" si="13">IF(M33&lt;=(I33+I34+I35+I36),M33,I33+I34+I35+I36)</f>
        <v>0</v>
      </c>
      <c r="R33" s="248"/>
      <c r="S33" s="248"/>
      <c r="T33" s="249"/>
      <c r="U33" s="237">
        <f>IF($M$29&lt;=SUM($I$29+$I$33),IF($M$29-SUM($I$29)&lt;0,0,($M$29-SUM($I$29))),I33)</f>
        <v>0</v>
      </c>
      <c r="V33" s="237"/>
      <c r="W33" s="237"/>
      <c r="X33" s="237"/>
      <c r="Y33" s="337"/>
      <c r="Z33" s="337"/>
      <c r="AA33" s="337"/>
      <c r="AB33" s="337"/>
      <c r="AC33" s="337"/>
      <c r="AD33" s="337"/>
      <c r="AE33" s="337"/>
      <c r="AF33" s="340"/>
      <c r="AG33" s="152"/>
      <c r="AH33" s="153"/>
      <c r="AI33" s="153"/>
      <c r="AJ33" s="154"/>
      <c r="AK33" s="83"/>
      <c r="AL33" s="319"/>
      <c r="AM33" s="320"/>
      <c r="AN33" s="320"/>
      <c r="AO33" s="321"/>
      <c r="AP33" s="312"/>
      <c r="AQ33" s="78">
        <f t="shared" si="4"/>
        <v>0</v>
      </c>
      <c r="AR33" s="334">
        <f t="shared" si="5"/>
        <v>0</v>
      </c>
      <c r="AS33" s="335"/>
      <c r="AT33" s="335"/>
      <c r="AU33" s="335"/>
      <c r="AV33" s="346">
        <f t="shared" si="8"/>
        <v>0</v>
      </c>
      <c r="AW33" s="335"/>
      <c r="AX33" s="335"/>
      <c r="AY33" s="347"/>
      <c r="AZ33" s="226">
        <f t="shared" si="6"/>
        <v>0</v>
      </c>
      <c r="BA33" s="226"/>
      <c r="BB33" s="226"/>
      <c r="BC33" s="227"/>
      <c r="BD33" s="294"/>
      <c r="BE33" s="62"/>
      <c r="BF33" s="84"/>
      <c r="BG33" s="62"/>
      <c r="BH33" s="61"/>
      <c r="BI33" s="62"/>
      <c r="BJ33" s="62"/>
      <c r="BK33" s="62"/>
      <c r="BL33" s="62"/>
    </row>
    <row r="34" spans="2:64" ht="24" customHeight="1" thickTop="1" x14ac:dyDescent="0.15">
      <c r="B34" s="361"/>
      <c r="C34" s="363"/>
      <c r="D34" s="109" t="str">
        <f>IF(D13="","",D13)</f>
        <v/>
      </c>
      <c r="E34" s="331">
        <f t="shared" si="10"/>
        <v>0</v>
      </c>
      <c r="F34" s="332" t="str">
        <f t="shared" ref="F34:H34" si="14">IF(F13="","",F13)</f>
        <v/>
      </c>
      <c r="G34" s="332" t="str">
        <f t="shared" si="14"/>
        <v/>
      </c>
      <c r="H34" s="333" t="str">
        <f t="shared" si="14"/>
        <v/>
      </c>
      <c r="I34" s="331">
        <f t="shared" si="12"/>
        <v>0</v>
      </c>
      <c r="J34" s="332"/>
      <c r="K34" s="332"/>
      <c r="L34" s="333"/>
      <c r="M34" s="250"/>
      <c r="N34" s="251"/>
      <c r="O34" s="251"/>
      <c r="P34" s="252"/>
      <c r="Q34" s="250"/>
      <c r="R34" s="251"/>
      <c r="S34" s="251"/>
      <c r="T34" s="252"/>
      <c r="U34" s="246">
        <f>IF($M$29&lt;=SUM($I$29:L34)+SUM($I$37+$I$41),IF($M$29-(SUM($I$37+$I$41)+SUM($I$29:L33))&lt;0,0,($M$29-(SUM($I$37+$I$41)+SUM($I$29:L33)))),I34)</f>
        <v>0</v>
      </c>
      <c r="V34" s="246"/>
      <c r="W34" s="246"/>
      <c r="X34" s="246"/>
      <c r="Y34" s="337"/>
      <c r="Z34" s="337"/>
      <c r="AA34" s="337"/>
      <c r="AB34" s="337"/>
      <c r="AC34" s="337"/>
      <c r="AD34" s="337"/>
      <c r="AE34" s="337"/>
      <c r="AF34" s="340"/>
      <c r="AG34" s="152"/>
      <c r="AH34" s="153"/>
      <c r="AI34" s="153"/>
      <c r="AJ34" s="154"/>
      <c r="AK34" s="2"/>
      <c r="AP34" s="62"/>
      <c r="AQ34" s="62"/>
      <c r="BE34" s="2"/>
      <c r="BF34" s="2"/>
      <c r="BG34" s="2"/>
      <c r="BH34" s="2"/>
      <c r="BI34" s="2"/>
      <c r="BJ34" s="2"/>
      <c r="BK34" s="2"/>
      <c r="BL34" s="2"/>
    </row>
    <row r="35" spans="2:64" ht="24" customHeight="1" x14ac:dyDescent="0.15">
      <c r="B35" s="361"/>
      <c r="C35" s="363"/>
      <c r="D35" s="109" t="str">
        <f>IF(D14="","",D14)</f>
        <v/>
      </c>
      <c r="E35" s="331">
        <f t="shared" ref="E35:E44" si="15">IF(E14="",0,E14)</f>
        <v>0</v>
      </c>
      <c r="F35" s="332" t="str">
        <f t="shared" si="9"/>
        <v/>
      </c>
      <c r="G35" s="332" t="str">
        <f t="shared" si="9"/>
        <v/>
      </c>
      <c r="H35" s="333" t="str">
        <f t="shared" si="9"/>
        <v/>
      </c>
      <c r="I35" s="331">
        <f t="shared" si="12"/>
        <v>0</v>
      </c>
      <c r="J35" s="332"/>
      <c r="K35" s="332"/>
      <c r="L35" s="333"/>
      <c r="M35" s="250"/>
      <c r="N35" s="251"/>
      <c r="O35" s="251"/>
      <c r="P35" s="252"/>
      <c r="Q35" s="250"/>
      <c r="R35" s="251"/>
      <c r="S35" s="251"/>
      <c r="T35" s="252"/>
      <c r="U35" s="246">
        <f>IF($M$29&lt;=SUM($I$29:L35)+SUM($I$37+$I$41),IF($M$29-(SUM($I$37+$I$41)+SUM($I$29:L34))&lt;0,0,($M$29-(SUM($I$37+$I$41)+SUM($I$29:L34)))),I35)</f>
        <v>0</v>
      </c>
      <c r="V35" s="246"/>
      <c r="W35" s="246"/>
      <c r="X35" s="246"/>
      <c r="Y35" s="337"/>
      <c r="Z35" s="337"/>
      <c r="AA35" s="337"/>
      <c r="AB35" s="337"/>
      <c r="AC35" s="337"/>
      <c r="AD35" s="337"/>
      <c r="AE35" s="337"/>
      <c r="AF35" s="340"/>
      <c r="AG35" s="152"/>
      <c r="AH35" s="153"/>
      <c r="AI35" s="153"/>
      <c r="AJ35" s="154"/>
      <c r="AK35" s="2"/>
      <c r="AP35" s="2"/>
      <c r="AQ35" s="2"/>
      <c r="BE35" s="2"/>
      <c r="BF35" s="2"/>
      <c r="BG35" s="2"/>
      <c r="BH35" s="2"/>
      <c r="BI35" s="2"/>
      <c r="BJ35" s="2"/>
      <c r="BK35" s="2"/>
      <c r="BL35" s="2"/>
    </row>
    <row r="36" spans="2:64" ht="24" customHeight="1" x14ac:dyDescent="0.15">
      <c r="B36" s="362"/>
      <c r="C36" s="364"/>
      <c r="D36" s="110"/>
      <c r="E36" s="256">
        <f t="shared" si="15"/>
        <v>0</v>
      </c>
      <c r="F36" s="257" t="str">
        <f t="shared" si="9"/>
        <v/>
      </c>
      <c r="G36" s="257" t="str">
        <f t="shared" si="9"/>
        <v/>
      </c>
      <c r="H36" s="258" t="str">
        <f t="shared" si="9"/>
        <v/>
      </c>
      <c r="I36" s="256">
        <f>ROUNDDOWN(E36*0.1,1)</f>
        <v>0</v>
      </c>
      <c r="J36" s="257"/>
      <c r="K36" s="257"/>
      <c r="L36" s="258"/>
      <c r="M36" s="253"/>
      <c r="N36" s="254"/>
      <c r="O36" s="254"/>
      <c r="P36" s="255"/>
      <c r="Q36" s="253"/>
      <c r="R36" s="254"/>
      <c r="S36" s="254"/>
      <c r="T36" s="255"/>
      <c r="U36" s="256">
        <f>IF($M$29&lt;=SUM($I$29:L36)+SUM($I$37+$I$41),IF($M$29-(SUM($I$37+$I$41)+SUM($I$29:L35))&lt;0,0,($M$29-(SUM($I$37+$I$41)+SUM($I$29:L35)))),I36)</f>
        <v>0</v>
      </c>
      <c r="V36" s="257"/>
      <c r="W36" s="257"/>
      <c r="X36" s="258"/>
      <c r="Y36" s="337"/>
      <c r="Z36" s="337"/>
      <c r="AA36" s="337"/>
      <c r="AB36" s="337"/>
      <c r="AC36" s="337"/>
      <c r="AD36" s="337"/>
      <c r="AE36" s="337"/>
      <c r="AF36" s="340"/>
      <c r="AG36" s="152"/>
      <c r="AH36" s="153"/>
      <c r="AI36" s="153"/>
      <c r="AJ36" s="154"/>
      <c r="AK36" s="62"/>
      <c r="AP36" s="2"/>
      <c r="AQ36" s="2"/>
      <c r="BE36" s="2"/>
      <c r="BF36" s="2"/>
      <c r="BG36" s="2"/>
      <c r="BH36" s="2"/>
      <c r="BI36" s="2"/>
      <c r="BJ36" s="2"/>
      <c r="BK36" s="2"/>
      <c r="BL36" s="2"/>
    </row>
    <row r="37" spans="2:64" ht="24" customHeight="1" x14ac:dyDescent="0.15">
      <c r="B37" s="360" t="s">
        <v>73</v>
      </c>
      <c r="C37" s="49" t="s">
        <v>60</v>
      </c>
      <c r="D37" s="108" t="str">
        <f>IF(D16="","",D16)</f>
        <v/>
      </c>
      <c r="E37" s="328">
        <f t="shared" si="15"/>
        <v>0</v>
      </c>
      <c r="F37" s="329" t="str">
        <f t="shared" si="9"/>
        <v/>
      </c>
      <c r="G37" s="329" t="str">
        <f t="shared" si="9"/>
        <v/>
      </c>
      <c r="H37" s="330" t="str">
        <f t="shared" si="9"/>
        <v/>
      </c>
      <c r="I37" s="328">
        <f t="shared" si="12"/>
        <v>0</v>
      </c>
      <c r="J37" s="329"/>
      <c r="K37" s="329"/>
      <c r="L37" s="330"/>
      <c r="M37" s="247">
        <f>IF(M16="",0,M16)</f>
        <v>0</v>
      </c>
      <c r="N37" s="248"/>
      <c r="O37" s="248"/>
      <c r="P37" s="249"/>
      <c r="Q37" s="247">
        <f t="shared" ref="Q37" si="16">IF(M37&lt;=(I37+I38+I39+I40),M37,I37+I38+I39+I40)</f>
        <v>0</v>
      </c>
      <c r="R37" s="248"/>
      <c r="S37" s="248"/>
      <c r="T37" s="249"/>
      <c r="U37" s="237">
        <f>IF($M$29&lt;=SUM($I$29+$I$33+$I$37),IF($M$29-SUM($I$29+$I$33)&lt;0,0,($M$29-SUM($I$29+$I$33))),I37)</f>
        <v>0</v>
      </c>
      <c r="V37" s="237"/>
      <c r="W37" s="237"/>
      <c r="X37" s="237"/>
      <c r="Y37" s="337"/>
      <c r="Z37" s="337"/>
      <c r="AA37" s="337"/>
      <c r="AB37" s="337"/>
      <c r="AC37" s="337"/>
      <c r="AD37" s="337"/>
      <c r="AE37" s="337"/>
      <c r="AF37" s="340"/>
      <c r="AG37" s="152"/>
      <c r="AH37" s="153"/>
      <c r="AI37" s="153"/>
      <c r="AJ37" s="154"/>
      <c r="AK37" s="2"/>
      <c r="AP37" s="3"/>
      <c r="AQ37" s="3"/>
      <c r="BE37" s="62"/>
      <c r="BF37" s="62"/>
      <c r="BG37" s="62"/>
      <c r="BH37" s="62"/>
      <c r="BI37" s="62"/>
      <c r="BJ37" s="62"/>
      <c r="BK37" s="62"/>
      <c r="BL37" s="62"/>
    </row>
    <row r="38" spans="2:64" ht="24" customHeight="1" x14ac:dyDescent="0.15">
      <c r="B38" s="361"/>
      <c r="C38" s="363"/>
      <c r="D38" s="109" t="str">
        <f>IF(D17="","",D17)</f>
        <v/>
      </c>
      <c r="E38" s="331">
        <f t="shared" si="15"/>
        <v>0</v>
      </c>
      <c r="F38" s="332" t="str">
        <f t="shared" si="9"/>
        <v/>
      </c>
      <c r="G38" s="332" t="str">
        <f t="shared" si="9"/>
        <v/>
      </c>
      <c r="H38" s="333" t="str">
        <f t="shared" si="9"/>
        <v/>
      </c>
      <c r="I38" s="331">
        <f t="shared" si="12"/>
        <v>0</v>
      </c>
      <c r="J38" s="332"/>
      <c r="K38" s="332"/>
      <c r="L38" s="333"/>
      <c r="M38" s="250"/>
      <c r="N38" s="251"/>
      <c r="O38" s="251"/>
      <c r="P38" s="252"/>
      <c r="Q38" s="250"/>
      <c r="R38" s="251"/>
      <c r="S38" s="251"/>
      <c r="T38" s="252"/>
      <c r="U38" s="246">
        <f>IF($M$29&lt;=SUM($I$29:L38)+$I$41,IF($M$29-(SUM($I$29:L37)+$I$41)&lt;0,0,$M$29-(SUM($I$29:L37)+$I$41)),I38)</f>
        <v>0</v>
      </c>
      <c r="V38" s="246"/>
      <c r="W38" s="246"/>
      <c r="X38" s="246"/>
      <c r="Y38" s="337"/>
      <c r="Z38" s="337"/>
      <c r="AA38" s="337"/>
      <c r="AB38" s="337"/>
      <c r="AC38" s="337"/>
      <c r="AD38" s="337"/>
      <c r="AE38" s="337"/>
      <c r="AF38" s="340"/>
      <c r="AG38" s="152"/>
      <c r="AH38" s="153"/>
      <c r="AI38" s="153"/>
      <c r="AJ38" s="154"/>
      <c r="AK38" s="3"/>
      <c r="AP38" s="3"/>
      <c r="AQ38" s="3"/>
      <c r="BE38" s="2"/>
      <c r="BF38" s="3"/>
      <c r="BG38" s="2"/>
      <c r="BH38" s="2"/>
      <c r="BI38" s="2"/>
      <c r="BJ38" s="2"/>
      <c r="BK38" s="2"/>
      <c r="BL38" s="2"/>
    </row>
    <row r="39" spans="2:64" ht="24" customHeight="1" x14ac:dyDescent="0.15">
      <c r="B39" s="361"/>
      <c r="C39" s="363"/>
      <c r="D39" s="109" t="str">
        <f>IF(D18="","",D18)</f>
        <v/>
      </c>
      <c r="E39" s="331">
        <f t="shared" si="15"/>
        <v>0</v>
      </c>
      <c r="F39" s="332" t="str">
        <f t="shared" si="9"/>
        <v/>
      </c>
      <c r="G39" s="332" t="str">
        <f t="shared" si="9"/>
        <v/>
      </c>
      <c r="H39" s="333" t="str">
        <f t="shared" si="9"/>
        <v/>
      </c>
      <c r="I39" s="331">
        <f t="shared" si="12"/>
        <v>0</v>
      </c>
      <c r="J39" s="332"/>
      <c r="K39" s="332"/>
      <c r="L39" s="333"/>
      <c r="M39" s="250"/>
      <c r="N39" s="251"/>
      <c r="O39" s="251"/>
      <c r="P39" s="252"/>
      <c r="Q39" s="250"/>
      <c r="R39" s="251"/>
      <c r="S39" s="251"/>
      <c r="T39" s="252"/>
      <c r="U39" s="246">
        <f>IF($M$29&lt;=SUM($I$29:L39)+$I$41,IF($M$29-(SUM($I$29:L38)+$I$41)&lt;0,0,$M$29-(SUM($I$29:L38)+$I$41)),I39)</f>
        <v>0</v>
      </c>
      <c r="V39" s="246"/>
      <c r="W39" s="246"/>
      <c r="X39" s="246"/>
      <c r="Y39" s="337"/>
      <c r="Z39" s="337"/>
      <c r="AA39" s="337"/>
      <c r="AB39" s="337"/>
      <c r="AC39" s="337"/>
      <c r="AD39" s="337"/>
      <c r="AE39" s="337"/>
      <c r="AF39" s="340"/>
      <c r="AG39" s="152"/>
      <c r="AH39" s="153"/>
      <c r="AI39" s="153"/>
      <c r="AJ39" s="154"/>
      <c r="AK39" s="3"/>
      <c r="AP39" s="3"/>
      <c r="AQ39" s="3"/>
      <c r="BE39" s="2"/>
      <c r="BF39" s="3"/>
      <c r="BG39" s="3"/>
      <c r="BH39" s="3"/>
      <c r="BI39" s="3"/>
      <c r="BJ39" s="3"/>
      <c r="BK39" s="3"/>
      <c r="BL39" s="3"/>
    </row>
    <row r="40" spans="2:64" ht="24" customHeight="1" x14ac:dyDescent="0.15">
      <c r="B40" s="362"/>
      <c r="C40" s="364"/>
      <c r="D40" s="110"/>
      <c r="E40" s="256">
        <f t="shared" si="15"/>
        <v>0</v>
      </c>
      <c r="F40" s="257" t="str">
        <f t="shared" si="9"/>
        <v/>
      </c>
      <c r="G40" s="257" t="str">
        <f t="shared" si="9"/>
        <v/>
      </c>
      <c r="H40" s="258" t="str">
        <f t="shared" si="9"/>
        <v/>
      </c>
      <c r="I40" s="256">
        <f>ROUNDDOWN(E40*0.1,1)</f>
        <v>0</v>
      </c>
      <c r="J40" s="257"/>
      <c r="K40" s="257"/>
      <c r="L40" s="258"/>
      <c r="M40" s="253"/>
      <c r="N40" s="254"/>
      <c r="O40" s="254"/>
      <c r="P40" s="255"/>
      <c r="Q40" s="253"/>
      <c r="R40" s="254"/>
      <c r="S40" s="254"/>
      <c r="T40" s="255"/>
      <c r="U40" s="256">
        <f>IF($M$29&lt;=SUM($I$29:L40)+$I$41,IF($M$29-(SUM($I$29:L39)+$I$41)&lt;0,0,$M$29-(SUM($I$29:L39)+$I$41)),I40)</f>
        <v>0</v>
      </c>
      <c r="V40" s="257"/>
      <c r="W40" s="257"/>
      <c r="X40" s="258"/>
      <c r="Y40" s="337"/>
      <c r="Z40" s="337"/>
      <c r="AA40" s="337"/>
      <c r="AB40" s="337"/>
      <c r="AC40" s="337"/>
      <c r="AD40" s="337"/>
      <c r="AE40" s="337"/>
      <c r="AF40" s="340"/>
      <c r="AG40" s="152"/>
      <c r="AH40" s="153"/>
      <c r="AI40" s="153"/>
      <c r="AJ40" s="154"/>
      <c r="AK40" s="3"/>
      <c r="AP40" s="3"/>
      <c r="AQ40" s="3"/>
      <c r="BE40" s="2"/>
      <c r="BF40" s="3"/>
      <c r="BG40" s="3"/>
      <c r="BH40" s="3"/>
      <c r="BI40" s="3"/>
      <c r="BJ40" s="3"/>
      <c r="BK40" s="3"/>
      <c r="BL40" s="3"/>
    </row>
    <row r="41" spans="2:64" ht="24" customHeight="1" x14ac:dyDescent="0.15">
      <c r="B41" s="360" t="s">
        <v>74</v>
      </c>
      <c r="C41" s="49" t="s">
        <v>60</v>
      </c>
      <c r="D41" s="108" t="str">
        <f>IF(D20="","",D20)</f>
        <v/>
      </c>
      <c r="E41" s="328">
        <f t="shared" si="15"/>
        <v>0</v>
      </c>
      <c r="F41" s="329" t="str">
        <f t="shared" si="9"/>
        <v/>
      </c>
      <c r="G41" s="329" t="str">
        <f t="shared" si="9"/>
        <v/>
      </c>
      <c r="H41" s="330" t="str">
        <f t="shared" si="9"/>
        <v/>
      </c>
      <c r="I41" s="328">
        <f>ROUNDDOWN(E41*0.1,0)</f>
        <v>0</v>
      </c>
      <c r="J41" s="329"/>
      <c r="K41" s="329"/>
      <c r="L41" s="330"/>
      <c r="M41" s="247">
        <f>IF(M20="",0,M20)</f>
        <v>0</v>
      </c>
      <c r="N41" s="248"/>
      <c r="O41" s="248"/>
      <c r="P41" s="249"/>
      <c r="Q41" s="247">
        <f t="shared" ref="Q41" si="17">IF(M41&lt;=(I41+I42+I43+I44),M41,I41+I42+I43+I44)</f>
        <v>0</v>
      </c>
      <c r="R41" s="248"/>
      <c r="S41" s="248"/>
      <c r="T41" s="249"/>
      <c r="U41" s="328">
        <f>IF($M$29&lt;=SUM($I$29+$I$33+$I$37+$I$41),IF($M$29-SUM($I$29+$I$33+$I$37)&lt;0,0,($M$29-SUM($I$29+$I$33+$I$37))),I41)</f>
        <v>0</v>
      </c>
      <c r="V41" s="329"/>
      <c r="W41" s="329"/>
      <c r="X41" s="330"/>
      <c r="Y41" s="337"/>
      <c r="Z41" s="337"/>
      <c r="AA41" s="337"/>
      <c r="AB41" s="337"/>
      <c r="AC41" s="337"/>
      <c r="AD41" s="337"/>
      <c r="AE41" s="337"/>
      <c r="AF41" s="340"/>
      <c r="AG41" s="152"/>
      <c r="AH41" s="153"/>
      <c r="AI41" s="153"/>
      <c r="AJ41" s="154"/>
      <c r="AK41" s="3"/>
      <c r="AP41" s="3"/>
      <c r="AQ41" s="3"/>
      <c r="BE41" s="62"/>
      <c r="BF41" s="3"/>
      <c r="BG41" s="3"/>
      <c r="BH41" s="3"/>
      <c r="BI41" s="3"/>
      <c r="BJ41" s="3"/>
      <c r="BK41" s="3"/>
      <c r="BL41" s="3"/>
    </row>
    <row r="42" spans="2:64" ht="24" customHeight="1" x14ac:dyDescent="0.15">
      <c r="B42" s="361"/>
      <c r="C42" s="363"/>
      <c r="D42" s="109" t="str">
        <f>IF(D21="","",D21)</f>
        <v/>
      </c>
      <c r="E42" s="331">
        <f t="shared" si="15"/>
        <v>0</v>
      </c>
      <c r="F42" s="332" t="str">
        <f t="shared" si="9"/>
        <v/>
      </c>
      <c r="G42" s="332" t="str">
        <f t="shared" si="9"/>
        <v/>
      </c>
      <c r="H42" s="333" t="str">
        <f t="shared" si="9"/>
        <v/>
      </c>
      <c r="I42" s="331">
        <f>ROUNDDOWN(E42*0.1,0)</f>
        <v>0</v>
      </c>
      <c r="J42" s="332"/>
      <c r="K42" s="332"/>
      <c r="L42" s="333"/>
      <c r="M42" s="250"/>
      <c r="N42" s="251"/>
      <c r="O42" s="251"/>
      <c r="P42" s="252"/>
      <c r="Q42" s="250"/>
      <c r="R42" s="251"/>
      <c r="S42" s="251"/>
      <c r="T42" s="252"/>
      <c r="U42" s="246">
        <f>IF($M$29&lt;=SUM($I$29:L42),IF($M$29-(SUM($I$29:L41))&lt;0,0,($M$29-(SUM($I$29:L41)))),I42)</f>
        <v>0</v>
      </c>
      <c r="V42" s="246"/>
      <c r="W42" s="246"/>
      <c r="X42" s="246"/>
      <c r="Y42" s="337"/>
      <c r="Z42" s="337"/>
      <c r="AA42" s="337"/>
      <c r="AB42" s="337"/>
      <c r="AC42" s="337"/>
      <c r="AD42" s="337"/>
      <c r="AE42" s="337"/>
      <c r="AF42" s="340"/>
      <c r="AG42" s="152"/>
      <c r="AH42" s="153"/>
      <c r="AI42" s="153"/>
      <c r="AJ42" s="154"/>
      <c r="AK42" s="3"/>
      <c r="AP42" s="3"/>
      <c r="AQ42" s="3"/>
      <c r="BE42" s="2"/>
      <c r="BF42" s="3"/>
      <c r="BG42" s="3"/>
      <c r="BH42" s="3"/>
      <c r="BI42" s="3"/>
      <c r="BJ42" s="3"/>
      <c r="BK42" s="3"/>
      <c r="BL42" s="3"/>
    </row>
    <row r="43" spans="2:64" ht="24" customHeight="1" x14ac:dyDescent="0.15">
      <c r="B43" s="361"/>
      <c r="C43" s="363"/>
      <c r="D43" s="109" t="str">
        <f>IF(D22="","",D22)</f>
        <v/>
      </c>
      <c r="E43" s="331">
        <f t="shared" si="15"/>
        <v>0</v>
      </c>
      <c r="F43" s="332" t="str">
        <f t="shared" si="9"/>
        <v/>
      </c>
      <c r="G43" s="332" t="str">
        <f t="shared" si="9"/>
        <v/>
      </c>
      <c r="H43" s="333" t="str">
        <f t="shared" si="9"/>
        <v/>
      </c>
      <c r="I43" s="331">
        <f>ROUNDDOWN(E43*0.1,0)</f>
        <v>0</v>
      </c>
      <c r="J43" s="332"/>
      <c r="K43" s="332"/>
      <c r="L43" s="333"/>
      <c r="M43" s="250"/>
      <c r="N43" s="251"/>
      <c r="O43" s="251"/>
      <c r="P43" s="252"/>
      <c r="Q43" s="250"/>
      <c r="R43" s="251"/>
      <c r="S43" s="251"/>
      <c r="T43" s="252"/>
      <c r="U43" s="246">
        <f>IF($M$29&lt;=SUM($I$29:L43),IF($M$29-(SUM($I$29:L42))&lt;0,0,($M$29-(SUM($I$29:L42)))),I43)</f>
        <v>0</v>
      </c>
      <c r="V43" s="246"/>
      <c r="W43" s="246"/>
      <c r="X43" s="246"/>
      <c r="Y43" s="337"/>
      <c r="Z43" s="337"/>
      <c r="AA43" s="337"/>
      <c r="AB43" s="337"/>
      <c r="AC43" s="337"/>
      <c r="AD43" s="337"/>
      <c r="AE43" s="337"/>
      <c r="AF43" s="340"/>
      <c r="AG43" s="152"/>
      <c r="AH43" s="153"/>
      <c r="AI43" s="153"/>
      <c r="AJ43" s="154"/>
      <c r="AK43" s="3"/>
      <c r="AP43" s="3"/>
      <c r="AQ43" s="3"/>
      <c r="BE43" s="2"/>
      <c r="BF43" s="3"/>
      <c r="BG43" s="3"/>
      <c r="BH43" s="3"/>
      <c r="BI43" s="3"/>
      <c r="BJ43" s="3"/>
      <c r="BK43" s="3"/>
      <c r="BL43" s="3"/>
    </row>
    <row r="44" spans="2:64" ht="24" customHeight="1" thickBot="1" x14ac:dyDescent="0.2">
      <c r="B44" s="362"/>
      <c r="C44" s="364"/>
      <c r="D44" s="110"/>
      <c r="E44" s="256">
        <f t="shared" si="15"/>
        <v>0</v>
      </c>
      <c r="F44" s="257" t="str">
        <f t="shared" si="9"/>
        <v/>
      </c>
      <c r="G44" s="257" t="str">
        <f t="shared" si="9"/>
        <v/>
      </c>
      <c r="H44" s="258" t="str">
        <f t="shared" si="9"/>
        <v/>
      </c>
      <c r="I44" s="256">
        <f>ROUNDDOWN(E44*0.1,1)</f>
        <v>0</v>
      </c>
      <c r="J44" s="257"/>
      <c r="K44" s="257"/>
      <c r="L44" s="258"/>
      <c r="M44" s="253"/>
      <c r="N44" s="254"/>
      <c r="O44" s="254"/>
      <c r="P44" s="255"/>
      <c r="Q44" s="253"/>
      <c r="R44" s="254"/>
      <c r="S44" s="254"/>
      <c r="T44" s="255"/>
      <c r="U44" s="256">
        <f>IF($M$29&lt;=SUM($I$29:L44),IF($M$29-(SUM($I$29:L43))&lt;0,0,($M$29-(SUM($I$29:L43)))),I44)</f>
        <v>0</v>
      </c>
      <c r="V44" s="257"/>
      <c r="W44" s="257"/>
      <c r="X44" s="258"/>
      <c r="Y44" s="338"/>
      <c r="Z44" s="338"/>
      <c r="AA44" s="338"/>
      <c r="AB44" s="338"/>
      <c r="AC44" s="338"/>
      <c r="AD44" s="338"/>
      <c r="AE44" s="338"/>
      <c r="AF44" s="341"/>
      <c r="AG44" s="155"/>
      <c r="AH44" s="156"/>
      <c r="AI44" s="156"/>
      <c r="AJ44" s="157"/>
      <c r="AK44" s="3"/>
      <c r="AP44" s="3"/>
      <c r="AQ44" s="3"/>
      <c r="BE44" s="2"/>
      <c r="BF44" s="3"/>
      <c r="BG44" s="3"/>
      <c r="BH44" s="3"/>
      <c r="BI44" s="3"/>
      <c r="BJ44" s="3"/>
      <c r="BK44" s="3"/>
      <c r="BL44" s="3"/>
    </row>
    <row r="45" spans="2:64" ht="6" customHeight="1" x14ac:dyDescent="0.15">
      <c r="C45" s="9"/>
      <c r="D45" s="9"/>
      <c r="E45" s="9"/>
      <c r="F45" s="9"/>
      <c r="G45" s="9"/>
      <c r="H45" s="9"/>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P45" s="3"/>
      <c r="AQ45" s="3"/>
      <c r="BE45" s="62"/>
      <c r="BF45" s="3"/>
      <c r="BG45" s="3"/>
      <c r="BH45" s="3"/>
      <c r="BI45" s="3"/>
      <c r="BJ45" s="3"/>
      <c r="BK45" s="3"/>
      <c r="BL45" s="3"/>
    </row>
    <row r="46" spans="2:64" ht="24.95" customHeight="1" x14ac:dyDescent="0.15">
      <c r="C46" s="10"/>
      <c r="D46" s="10"/>
      <c r="E46" s="11"/>
      <c r="F46" s="11"/>
      <c r="G46" s="11"/>
      <c r="H46" s="11"/>
      <c r="I46" s="11"/>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P46" s="3"/>
      <c r="AQ46" s="3"/>
      <c r="BE46" s="2"/>
      <c r="BF46" s="3"/>
      <c r="BG46" s="3"/>
      <c r="BH46" s="3"/>
      <c r="BI46" s="3"/>
      <c r="BJ46" s="3"/>
      <c r="BK46" s="3"/>
      <c r="BL46" s="3"/>
    </row>
  </sheetData>
  <mergeCells count="249">
    <mergeCell ref="U29:X29"/>
    <mergeCell ref="U30:X30"/>
    <mergeCell ref="U31:X31"/>
    <mergeCell ref="U32:X32"/>
    <mergeCell ref="AP26:AP29"/>
    <mergeCell ref="AP30:AP33"/>
    <mergeCell ref="U43:X43"/>
    <mergeCell ref="U44:X44"/>
    <mergeCell ref="U34:X34"/>
    <mergeCell ref="U35:X35"/>
    <mergeCell ref="U36:X36"/>
    <mergeCell ref="U37:X37"/>
    <mergeCell ref="U38:X38"/>
    <mergeCell ref="U39:X39"/>
    <mergeCell ref="U40:X40"/>
    <mergeCell ref="U41:X41"/>
    <mergeCell ref="U42:X42"/>
    <mergeCell ref="U11:X11"/>
    <mergeCell ref="U12:X12"/>
    <mergeCell ref="U13:X13"/>
    <mergeCell ref="U14:X14"/>
    <mergeCell ref="U15:X15"/>
    <mergeCell ref="U16:X16"/>
    <mergeCell ref="U17:X17"/>
    <mergeCell ref="U18:X18"/>
    <mergeCell ref="U19:X19"/>
    <mergeCell ref="M37:P40"/>
    <mergeCell ref="Q37:T40"/>
    <mergeCell ref="Q41:T44"/>
    <mergeCell ref="M41:P44"/>
    <mergeCell ref="I42:L42"/>
    <mergeCell ref="I43:L43"/>
    <mergeCell ref="I41:L41"/>
    <mergeCell ref="I39:L39"/>
    <mergeCell ref="I38:L38"/>
    <mergeCell ref="B29:B32"/>
    <mergeCell ref="B33:B36"/>
    <mergeCell ref="B37:B40"/>
    <mergeCell ref="B41:B44"/>
    <mergeCell ref="C30:C32"/>
    <mergeCell ref="C34:C36"/>
    <mergeCell ref="C38:C40"/>
    <mergeCell ref="C42:C44"/>
    <mergeCell ref="E32:H32"/>
    <mergeCell ref="E36:H36"/>
    <mergeCell ref="E40:H40"/>
    <mergeCell ref="E44:H44"/>
    <mergeCell ref="E42:H42"/>
    <mergeCell ref="E43:H43"/>
    <mergeCell ref="E41:H41"/>
    <mergeCell ref="E39:H39"/>
    <mergeCell ref="E38:H38"/>
    <mergeCell ref="B6:B7"/>
    <mergeCell ref="E31:H31"/>
    <mergeCell ref="I31:L31"/>
    <mergeCell ref="AV27:AY27"/>
    <mergeCell ref="AV28:AY28"/>
    <mergeCell ref="AL16:AO17"/>
    <mergeCell ref="AV16:AY17"/>
    <mergeCell ref="C27:D28"/>
    <mergeCell ref="E27:H28"/>
    <mergeCell ref="I27:L28"/>
    <mergeCell ref="E20:H20"/>
    <mergeCell ref="B27:B28"/>
    <mergeCell ref="E16:H16"/>
    <mergeCell ref="I16:L16"/>
    <mergeCell ref="B8:B11"/>
    <mergeCell ref="B12:B15"/>
    <mergeCell ref="B16:B19"/>
    <mergeCell ref="B20:B23"/>
    <mergeCell ref="C21:C23"/>
    <mergeCell ref="C17:C19"/>
    <mergeCell ref="C13:C15"/>
    <mergeCell ref="C9:C11"/>
    <mergeCell ref="E11:H11"/>
    <mergeCell ref="E15:H15"/>
    <mergeCell ref="I29:L29"/>
    <mergeCell ref="Q27:T28"/>
    <mergeCell ref="AV31:AY31"/>
    <mergeCell ref="AV32:AY32"/>
    <mergeCell ref="I20:L20"/>
    <mergeCell ref="E22:H22"/>
    <mergeCell ref="M27:P28"/>
    <mergeCell ref="E21:H21"/>
    <mergeCell ref="E23:H23"/>
    <mergeCell ref="I23:L23"/>
    <mergeCell ref="AG29:AJ44"/>
    <mergeCell ref="AV33:AY33"/>
    <mergeCell ref="U33:X33"/>
    <mergeCell ref="AV22:AY22"/>
    <mergeCell ref="AV21:AY21"/>
    <mergeCell ref="AV26:AY26"/>
    <mergeCell ref="I40:L40"/>
    <mergeCell ref="I44:L44"/>
    <mergeCell ref="I36:L36"/>
    <mergeCell ref="I32:L32"/>
    <mergeCell ref="M29:P32"/>
    <mergeCell ref="Q29:T32"/>
    <mergeCell ref="Q33:T36"/>
    <mergeCell ref="M33:P36"/>
    <mergeCell ref="M12:P15"/>
    <mergeCell ref="M16:P19"/>
    <mergeCell ref="BH32:BI32"/>
    <mergeCell ref="E37:H37"/>
    <mergeCell ref="I37:L37"/>
    <mergeCell ref="BH31:BI31"/>
    <mergeCell ref="E35:H35"/>
    <mergeCell ref="I35:L35"/>
    <mergeCell ref="E33:H33"/>
    <mergeCell ref="I33:L33"/>
    <mergeCell ref="E34:H34"/>
    <mergeCell ref="I34:L34"/>
    <mergeCell ref="E30:H30"/>
    <mergeCell ref="I30:L30"/>
    <mergeCell ref="AR31:AU31"/>
    <mergeCell ref="AR32:AU32"/>
    <mergeCell ref="AR33:AU33"/>
    <mergeCell ref="Y29:AB44"/>
    <mergeCell ref="AC29:AF44"/>
    <mergeCell ref="BH30:BI30"/>
    <mergeCell ref="AC27:AF28"/>
    <mergeCell ref="Y20:AB20"/>
    <mergeCell ref="AV30:AY30"/>
    <mergeCell ref="E29:H29"/>
    <mergeCell ref="AP16:AP17"/>
    <mergeCell ref="Y22:AB22"/>
    <mergeCell ref="AG26:AJ26"/>
    <mergeCell ref="Y27:AB28"/>
    <mergeCell ref="E17:H17"/>
    <mergeCell ref="I17:L17"/>
    <mergeCell ref="Y17:AB17"/>
    <mergeCell ref="E18:H18"/>
    <mergeCell ref="I18:L18"/>
    <mergeCell ref="AP18:AP21"/>
    <mergeCell ref="Y18:AB18"/>
    <mergeCell ref="E19:H19"/>
    <mergeCell ref="I19:L19"/>
    <mergeCell ref="M20:P23"/>
    <mergeCell ref="AP22:AP25"/>
    <mergeCell ref="AG27:AJ28"/>
    <mergeCell ref="AL26:AO33"/>
    <mergeCell ref="AL24:AO25"/>
    <mergeCell ref="AL18:AO23"/>
    <mergeCell ref="U20:X20"/>
    <mergeCell ref="U21:X21"/>
    <mergeCell ref="U22:X22"/>
    <mergeCell ref="U23:X23"/>
    <mergeCell ref="U27:X28"/>
    <mergeCell ref="AQ16:AQ17"/>
    <mergeCell ref="AV24:AY24"/>
    <mergeCell ref="AV25:AY25"/>
    <mergeCell ref="AR24:AU24"/>
    <mergeCell ref="AR25:AU25"/>
    <mergeCell ref="AR26:AU26"/>
    <mergeCell ref="AR27:AU27"/>
    <mergeCell ref="AR28:AU28"/>
    <mergeCell ref="BH12:BI12"/>
    <mergeCell ref="AZ26:BC26"/>
    <mergeCell ref="AZ27:BC27"/>
    <mergeCell ref="AZ28:BC28"/>
    <mergeCell ref="AV23:AY23"/>
    <mergeCell ref="AV19:AY19"/>
    <mergeCell ref="AV20:AY20"/>
    <mergeCell ref="AV18:AY18"/>
    <mergeCell ref="BD16:BD17"/>
    <mergeCell ref="BD18:BD33"/>
    <mergeCell ref="AZ32:BC32"/>
    <mergeCell ref="AZ33:BC33"/>
    <mergeCell ref="AR15:AU15"/>
    <mergeCell ref="AV15:AY15"/>
    <mergeCell ref="AZ16:BC17"/>
    <mergeCell ref="AZ18:BC18"/>
    <mergeCell ref="E13:H13"/>
    <mergeCell ref="I13:L13"/>
    <mergeCell ref="Y13:AB13"/>
    <mergeCell ref="BH13:BI13"/>
    <mergeCell ref="E14:H14"/>
    <mergeCell ref="I10:L10"/>
    <mergeCell ref="Y10:AB10"/>
    <mergeCell ref="E12:H12"/>
    <mergeCell ref="I12:L12"/>
    <mergeCell ref="Y12:AB12"/>
    <mergeCell ref="BH14:BI14"/>
    <mergeCell ref="Q8:T11"/>
    <mergeCell ref="Q12:T15"/>
    <mergeCell ref="M8:P11"/>
    <mergeCell ref="I14:L14"/>
    <mergeCell ref="Y15:AB15"/>
    <mergeCell ref="Y11:AB11"/>
    <mergeCell ref="AC12:AF15"/>
    <mergeCell ref="AC8:AF11"/>
    <mergeCell ref="Y14:AB14"/>
    <mergeCell ref="U8:X8"/>
    <mergeCell ref="U9:X9"/>
    <mergeCell ref="I15:L15"/>
    <mergeCell ref="I11:L11"/>
    <mergeCell ref="AG5:AJ5"/>
    <mergeCell ref="E9:H9"/>
    <mergeCell ref="I9:L9"/>
    <mergeCell ref="Y9:AB9"/>
    <mergeCell ref="E10:H10"/>
    <mergeCell ref="E8:H8"/>
    <mergeCell ref="I8:L8"/>
    <mergeCell ref="Y6:AB7"/>
    <mergeCell ref="AC6:AF7"/>
    <mergeCell ref="AG6:AJ7"/>
    <mergeCell ref="U6:X7"/>
    <mergeCell ref="U10:X10"/>
    <mergeCell ref="C6:D7"/>
    <mergeCell ref="E6:H7"/>
    <mergeCell ref="I6:L7"/>
    <mergeCell ref="M6:P7"/>
    <mergeCell ref="Q6:T7"/>
    <mergeCell ref="Y8:AB8"/>
    <mergeCell ref="AG8:AJ23"/>
    <mergeCell ref="AR18:AU18"/>
    <mergeCell ref="AR19:AU19"/>
    <mergeCell ref="AR20:AU20"/>
    <mergeCell ref="AR21:AU21"/>
    <mergeCell ref="AR22:AU22"/>
    <mergeCell ref="AR23:AU23"/>
    <mergeCell ref="AR16:AU17"/>
    <mergeCell ref="I22:L22"/>
    <mergeCell ref="I21:L21"/>
    <mergeCell ref="Q16:T19"/>
    <mergeCell ref="Q20:T23"/>
    <mergeCell ref="Y23:AB23"/>
    <mergeCell ref="Y19:AB19"/>
    <mergeCell ref="AC20:AF23"/>
    <mergeCell ref="AC16:AF19"/>
    <mergeCell ref="Y16:AB16"/>
    <mergeCell ref="Y21:AB21"/>
    <mergeCell ref="AZ31:BC31"/>
    <mergeCell ref="AV29:AY29"/>
    <mergeCell ref="AR29:AU29"/>
    <mergeCell ref="AR30:AU30"/>
    <mergeCell ref="AR12:AU13"/>
    <mergeCell ref="AV12:AY13"/>
    <mergeCell ref="AR14:AU14"/>
    <mergeCell ref="AV14:AY14"/>
    <mergeCell ref="AZ19:BC19"/>
    <mergeCell ref="AZ20:BC20"/>
    <mergeCell ref="AZ21:BC21"/>
    <mergeCell ref="AZ22:BC22"/>
    <mergeCell ref="AZ23:BC23"/>
    <mergeCell ref="AZ24:BC24"/>
    <mergeCell ref="AZ25:BC25"/>
    <mergeCell ref="AZ29:BC29"/>
    <mergeCell ref="AZ30:BC30"/>
  </mergeCells>
  <phoneticPr fontId="2"/>
  <printOptions horizontalCentered="1" verticalCentered="1"/>
  <pageMargins left="3.937007874015748E-2" right="0.15748031496062992" top="0.43307086614173229" bottom="0.15748031496062992" header="0.19685039370078741" footer="0.15748031496062992"/>
  <pageSetup paperSize="9" scale="53" orientation="landscape" horizontalDpi="300" verticalDpi="300" r:id="rId1"/>
  <headerFooter alignWithMargins="0">
    <oddHeader>&amp;R熊本市障がい保健福祉課・自立支援班</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J389"/>
  <sheetViews>
    <sheetView tabSelected="1" view="pageBreakPreview" topLeftCell="A7" zoomScale="80" zoomScaleNormal="100" zoomScaleSheetLayoutView="80" workbookViewId="0">
      <selection activeCell="F9" sqref="F9:I9"/>
    </sheetView>
  </sheetViews>
  <sheetFormatPr defaultColWidth="9" defaultRowHeight="13.5" x14ac:dyDescent="0.15"/>
  <cols>
    <col min="1" max="1" width="2.75" style="5" customWidth="1"/>
    <col min="2" max="2" width="5.375" style="5" customWidth="1"/>
    <col min="3" max="3" width="8.125" style="5" customWidth="1"/>
    <col min="4" max="4" width="15.125" style="5" customWidth="1"/>
    <col min="5" max="5" width="16" style="5" customWidth="1"/>
    <col min="6" max="9" width="3.25" style="5" customWidth="1"/>
    <col min="10" max="13" width="4.875" style="5" customWidth="1"/>
    <col min="14" max="21" width="3.25" style="5" customWidth="1"/>
    <col min="22" max="25" width="4" style="5" customWidth="1"/>
    <col min="26" max="29" width="3.25" style="5" customWidth="1"/>
    <col min="30" max="33" width="3.875" style="5" customWidth="1"/>
    <col min="34" max="37" width="4.75" style="5" customWidth="1"/>
    <col min="38" max="38" width="3.875" style="5" customWidth="1"/>
    <col min="39" max="42" width="3.375" style="5" customWidth="1"/>
    <col min="43" max="43" width="5.375" style="5" customWidth="1"/>
    <col min="44" max="44" width="13.375" style="5" customWidth="1"/>
    <col min="45" max="52" width="4.75" style="5" customWidth="1"/>
    <col min="53" max="56" width="4" style="5" customWidth="1"/>
    <col min="57" max="57" width="13.375" style="5" customWidth="1"/>
    <col min="58" max="58" width="1.75" style="5" customWidth="1"/>
    <col min="59" max="62" width="2.125" style="5" customWidth="1"/>
    <col min="63" max="63" width="4.875" style="5" customWidth="1"/>
    <col min="64" max="64" width="8" style="5" customWidth="1"/>
    <col min="65" max="65" width="11.625" style="5" customWidth="1"/>
    <col min="66" max="66" width="6.375" style="5" customWidth="1"/>
    <col min="67" max="69" width="10.125" style="5" customWidth="1"/>
    <col min="70" max="72" width="11.25" style="5" customWidth="1"/>
    <col min="73" max="75" width="10.875" style="5" customWidth="1"/>
    <col min="76" max="76" width="11.375" style="5" customWidth="1"/>
    <col min="77" max="77" width="3" style="5" customWidth="1"/>
    <col min="78" max="78" width="13.625" style="5" customWidth="1"/>
    <col min="79" max="79" width="14.375" style="5" customWidth="1"/>
    <col min="80" max="80" width="12.375" style="5" customWidth="1"/>
    <col min="81" max="81" width="13.375" style="5" customWidth="1"/>
    <col min="82" max="82" width="14.875" style="5" customWidth="1"/>
    <col min="83" max="86" width="12.375" style="5" customWidth="1"/>
    <col min="87" max="91" width="4.875" style="5" customWidth="1"/>
    <col min="92" max="16384" width="9" style="5"/>
  </cols>
  <sheetData>
    <row r="1" spans="1:88" ht="21.75" customHeight="1" x14ac:dyDescent="0.15">
      <c r="A1" s="17" t="s">
        <v>97</v>
      </c>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M1" s="14" t="s">
        <v>104</v>
      </c>
      <c r="BR1" s="14"/>
    </row>
    <row r="2" spans="1:88" ht="21.75" customHeight="1" x14ac:dyDescent="0.15">
      <c r="A2" s="58" t="s">
        <v>95</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M2" s="370" t="s">
        <v>105</v>
      </c>
      <c r="BN2" s="370"/>
      <c r="BO2" s="93" t="s">
        <v>102</v>
      </c>
      <c r="BR2" s="92"/>
      <c r="CA2" s="92"/>
    </row>
    <row r="3" spans="1:88" ht="21.75" customHeight="1" x14ac:dyDescent="0.15">
      <c r="A3" s="31" t="s">
        <v>109</v>
      </c>
      <c r="D3" s="31"/>
      <c r="E3" s="16"/>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M3" s="370" t="s">
        <v>106</v>
      </c>
      <c r="BN3" s="370"/>
      <c r="BO3" s="93" t="s">
        <v>103</v>
      </c>
      <c r="BQ3" s="14"/>
      <c r="BS3" s="14"/>
      <c r="BT3" s="14"/>
      <c r="BV3" s="14"/>
      <c r="BW3" s="14"/>
      <c r="CH3" s="14"/>
    </row>
    <row r="4" spans="1:88" ht="11.25" customHeight="1" thickBot="1" x14ac:dyDescent="0.2">
      <c r="Z4" s="14"/>
      <c r="AM4" s="15"/>
      <c r="AN4" s="15"/>
      <c r="AO4" s="15"/>
      <c r="AP4" s="15"/>
      <c r="AS4" s="15"/>
      <c r="AT4" s="15"/>
      <c r="AU4" s="15"/>
      <c r="AV4" s="15"/>
      <c r="AW4" s="15"/>
      <c r="AX4" s="15"/>
      <c r="AY4" s="15"/>
      <c r="AZ4" s="15"/>
      <c r="BA4" s="15"/>
      <c r="BB4" s="15"/>
      <c r="BC4" s="15"/>
      <c r="BD4" s="15"/>
      <c r="BE4" s="15"/>
      <c r="BF4" s="15"/>
      <c r="BG4" s="15"/>
      <c r="BH4" s="15"/>
      <c r="CG4" s="45"/>
      <c r="CH4" s="4"/>
    </row>
    <row r="5" spans="1:88" ht="24.95" customHeight="1" thickBot="1" x14ac:dyDescent="0.2">
      <c r="A5" s="18" t="s">
        <v>59</v>
      </c>
      <c r="D5" s="12"/>
      <c r="E5" s="12"/>
      <c r="Z5" s="55"/>
      <c r="AD5" s="14"/>
      <c r="AH5" s="262" t="s">
        <v>64</v>
      </c>
      <c r="AI5" s="263"/>
      <c r="AJ5" s="263"/>
      <c r="AK5" s="264"/>
      <c r="AL5" s="2"/>
      <c r="AM5" s="15"/>
      <c r="AN5" s="15"/>
      <c r="AO5" s="15"/>
      <c r="AP5" s="15"/>
      <c r="AQ5" s="2"/>
      <c r="AR5" s="2"/>
      <c r="AS5" s="15"/>
      <c r="AT5" s="15"/>
      <c r="AU5" s="15"/>
      <c r="AV5" s="15"/>
      <c r="AW5" s="15"/>
      <c r="AX5" s="15"/>
      <c r="AY5" s="15"/>
      <c r="AZ5" s="15"/>
      <c r="BA5" s="15"/>
      <c r="BB5" s="15"/>
      <c r="BC5" s="15"/>
      <c r="BD5" s="15"/>
      <c r="BE5" s="15"/>
      <c r="BF5" s="15"/>
      <c r="BG5" s="15"/>
      <c r="BH5" s="15"/>
      <c r="BI5" s="2"/>
      <c r="BJ5" s="2"/>
      <c r="BL5" s="14" t="s">
        <v>77</v>
      </c>
      <c r="BQ5" s="14"/>
      <c r="BR5" s="401" t="s">
        <v>80</v>
      </c>
      <c r="BS5" s="423"/>
      <c r="BT5" s="423"/>
      <c r="BU5" s="423"/>
      <c r="BV5" s="423"/>
      <c r="BW5" s="423"/>
      <c r="BX5" s="424"/>
      <c r="BZ5" s="371" t="s">
        <v>85</v>
      </c>
      <c r="CA5" s="371"/>
      <c r="CB5" s="371"/>
      <c r="CC5" s="371"/>
      <c r="CD5" s="371"/>
      <c r="CE5" s="371"/>
      <c r="CF5" s="371"/>
      <c r="CG5" s="371"/>
      <c r="CH5" s="371"/>
    </row>
    <row r="6" spans="1:88" ht="27.75" customHeight="1" x14ac:dyDescent="0.15">
      <c r="B6" s="348" t="s">
        <v>4</v>
      </c>
      <c r="C6" s="412" t="s">
        <v>76</v>
      </c>
      <c r="D6" s="230" t="s">
        <v>16</v>
      </c>
      <c r="E6" s="231"/>
      <c r="F6" s="230" t="s">
        <v>0</v>
      </c>
      <c r="G6" s="234"/>
      <c r="H6" s="234"/>
      <c r="I6" s="235"/>
      <c r="J6" s="404" t="s">
        <v>91</v>
      </c>
      <c r="K6" s="429"/>
      <c r="L6" s="429"/>
      <c r="M6" s="430"/>
      <c r="N6" s="230" t="s">
        <v>2</v>
      </c>
      <c r="O6" s="234"/>
      <c r="P6" s="234"/>
      <c r="Q6" s="235"/>
      <c r="R6" s="230" t="s">
        <v>61</v>
      </c>
      <c r="S6" s="234"/>
      <c r="T6" s="234"/>
      <c r="U6" s="235"/>
      <c r="V6" s="275" t="s">
        <v>101</v>
      </c>
      <c r="W6" s="234"/>
      <c r="X6" s="234"/>
      <c r="Y6" s="235"/>
      <c r="Z6" s="230" t="s">
        <v>58</v>
      </c>
      <c r="AA6" s="234"/>
      <c r="AB6" s="234"/>
      <c r="AC6" s="235"/>
      <c r="AD6" s="230" t="s">
        <v>63</v>
      </c>
      <c r="AE6" s="234"/>
      <c r="AF6" s="234"/>
      <c r="AG6" s="267"/>
      <c r="AH6" s="269" t="s">
        <v>68</v>
      </c>
      <c r="AI6" s="270"/>
      <c r="AJ6" s="270"/>
      <c r="AK6" s="271"/>
      <c r="AL6" s="2"/>
      <c r="AM6" s="15"/>
      <c r="AN6" s="15"/>
      <c r="AO6" s="15"/>
      <c r="AP6" s="15"/>
      <c r="AQ6" s="2"/>
      <c r="AR6" s="2"/>
      <c r="AS6" s="15"/>
      <c r="AT6" s="15"/>
      <c r="AU6" s="15"/>
      <c r="AV6" s="15"/>
      <c r="AW6" s="15"/>
      <c r="AX6" s="15"/>
      <c r="AY6" s="15"/>
      <c r="AZ6" s="15"/>
      <c r="BA6" s="15"/>
      <c r="BB6" s="15"/>
      <c r="BC6" s="15"/>
      <c r="BD6" s="15"/>
      <c r="BE6" s="15"/>
      <c r="BF6" s="15"/>
      <c r="BG6" s="15"/>
      <c r="BH6" s="15"/>
      <c r="BI6" s="2"/>
      <c r="BJ6" s="2"/>
      <c r="BL6" s="412" t="s">
        <v>76</v>
      </c>
      <c r="BM6" s="230" t="s">
        <v>16</v>
      </c>
      <c r="BN6" s="231"/>
      <c r="BO6" s="230" t="s">
        <v>0</v>
      </c>
      <c r="BP6" s="230" t="s">
        <v>62</v>
      </c>
      <c r="BQ6" s="230" t="s">
        <v>2</v>
      </c>
      <c r="BR6" s="230" t="s">
        <v>79</v>
      </c>
      <c r="BS6" s="230" t="s">
        <v>61</v>
      </c>
      <c r="BT6" s="230" t="s">
        <v>58</v>
      </c>
      <c r="BU6" s="404" t="s">
        <v>78</v>
      </c>
      <c r="BV6" s="404" t="s">
        <v>83</v>
      </c>
      <c r="BW6" s="404" t="s">
        <v>110</v>
      </c>
      <c r="BX6" s="399" t="s">
        <v>82</v>
      </c>
      <c r="BZ6" s="275" t="s">
        <v>111</v>
      </c>
      <c r="CA6" s="404" t="s">
        <v>81</v>
      </c>
      <c r="CB6" s="397" t="s">
        <v>94</v>
      </c>
      <c r="CC6" s="397" t="s">
        <v>112</v>
      </c>
      <c r="CD6" s="397" t="s">
        <v>93</v>
      </c>
      <c r="CE6" s="397" t="s">
        <v>92</v>
      </c>
      <c r="CF6" s="397" t="s">
        <v>84</v>
      </c>
      <c r="CG6" s="397" t="s">
        <v>86</v>
      </c>
      <c r="CH6" s="397" t="s">
        <v>87</v>
      </c>
    </row>
    <row r="7" spans="1:88" ht="27.75" customHeight="1" thickBot="1" x14ac:dyDescent="0.2">
      <c r="B7" s="349"/>
      <c r="C7" s="413"/>
      <c r="D7" s="232"/>
      <c r="E7" s="233"/>
      <c r="F7" s="232"/>
      <c r="G7" s="236"/>
      <c r="H7" s="236"/>
      <c r="I7" s="233"/>
      <c r="J7" s="405"/>
      <c r="K7" s="431"/>
      <c r="L7" s="431"/>
      <c r="M7" s="432"/>
      <c r="N7" s="232"/>
      <c r="O7" s="236"/>
      <c r="P7" s="236"/>
      <c r="Q7" s="233"/>
      <c r="R7" s="232"/>
      <c r="S7" s="236"/>
      <c r="T7" s="236"/>
      <c r="U7" s="233"/>
      <c r="V7" s="232"/>
      <c r="W7" s="236"/>
      <c r="X7" s="236"/>
      <c r="Y7" s="233"/>
      <c r="Z7" s="232"/>
      <c r="AA7" s="236"/>
      <c r="AB7" s="236"/>
      <c r="AC7" s="233"/>
      <c r="AD7" s="232"/>
      <c r="AE7" s="236"/>
      <c r="AF7" s="236"/>
      <c r="AG7" s="268"/>
      <c r="AH7" s="272"/>
      <c r="AI7" s="273"/>
      <c r="AJ7" s="273"/>
      <c r="AK7" s="274"/>
      <c r="AL7" s="2"/>
      <c r="AM7" s="15"/>
      <c r="AN7" s="15"/>
      <c r="AO7" s="15"/>
      <c r="AP7" s="15"/>
      <c r="AQ7" s="2"/>
      <c r="AR7" s="2"/>
      <c r="AS7" s="15"/>
      <c r="AT7" s="15"/>
      <c r="AU7" s="15"/>
      <c r="AV7" s="15"/>
      <c r="AW7" s="15"/>
      <c r="AX7" s="15"/>
      <c r="AY7" s="15"/>
      <c r="AZ7" s="15"/>
      <c r="BA7" s="15"/>
      <c r="BB7" s="15"/>
      <c r="BC7" s="15"/>
      <c r="BD7" s="15"/>
      <c r="BE7" s="15"/>
      <c r="BF7" s="15"/>
      <c r="BG7" s="15"/>
      <c r="BH7" s="15"/>
      <c r="BI7" s="2"/>
      <c r="BJ7" s="2"/>
      <c r="BL7" s="413"/>
      <c r="BM7" s="232"/>
      <c r="BN7" s="233"/>
      <c r="BO7" s="232"/>
      <c r="BP7" s="232"/>
      <c r="BQ7" s="232"/>
      <c r="BR7" s="232"/>
      <c r="BS7" s="232"/>
      <c r="BT7" s="232"/>
      <c r="BU7" s="405"/>
      <c r="BV7" s="405"/>
      <c r="BW7" s="405"/>
      <c r="BX7" s="400"/>
      <c r="BZ7" s="232"/>
      <c r="CA7" s="405"/>
      <c r="CB7" s="422"/>
      <c r="CC7" s="422"/>
      <c r="CD7" s="422"/>
      <c r="CE7" s="421"/>
      <c r="CF7" s="421"/>
      <c r="CG7" s="422"/>
      <c r="CH7" s="398"/>
    </row>
    <row r="8" spans="1:88" ht="25.5" customHeight="1" x14ac:dyDescent="0.15">
      <c r="B8" s="360" t="s">
        <v>71</v>
      </c>
      <c r="C8" s="433" t="s">
        <v>118</v>
      </c>
      <c r="D8" s="49" t="s">
        <v>60</v>
      </c>
      <c r="E8" s="105"/>
      <c r="F8" s="266"/>
      <c r="G8" s="266"/>
      <c r="H8" s="266"/>
      <c r="I8" s="266"/>
      <c r="J8" s="237">
        <f>BZ8</f>
        <v>0</v>
      </c>
      <c r="K8" s="237"/>
      <c r="L8" s="237"/>
      <c r="M8" s="237"/>
      <c r="N8" s="443"/>
      <c r="O8" s="444"/>
      <c r="P8" s="444"/>
      <c r="Q8" s="445"/>
      <c r="R8" s="247">
        <f>IF(N8&lt;=SUM(J8:M11),N8,SUM(J8:M11))</f>
        <v>0</v>
      </c>
      <c r="S8" s="248"/>
      <c r="T8" s="248"/>
      <c r="U8" s="249"/>
      <c r="V8" s="237">
        <f>IF($C$8="非該当",BR8,CA8)</f>
        <v>0</v>
      </c>
      <c r="W8" s="237"/>
      <c r="X8" s="237"/>
      <c r="Y8" s="237"/>
      <c r="Z8" s="237">
        <f>IF(C8="非該当",BT8,CE8)</f>
        <v>0</v>
      </c>
      <c r="AA8" s="237"/>
      <c r="AB8" s="237"/>
      <c r="AC8" s="237"/>
      <c r="AD8" s="247">
        <f>R8-SUM(Z8:AC11)</f>
        <v>0</v>
      </c>
      <c r="AE8" s="248"/>
      <c r="AF8" s="248"/>
      <c r="AG8" s="248"/>
      <c r="AH8" s="149">
        <f>SUM(AD8:AG23)</f>
        <v>0</v>
      </c>
      <c r="AI8" s="150"/>
      <c r="AJ8" s="150"/>
      <c r="AK8" s="151"/>
      <c r="AL8" s="2"/>
      <c r="AM8" s="15"/>
      <c r="AN8" s="15"/>
      <c r="AO8" s="15"/>
      <c r="AP8" s="15"/>
      <c r="AQ8" s="2"/>
      <c r="AR8" s="2"/>
      <c r="AS8" s="15"/>
      <c r="AT8" s="15"/>
      <c r="AU8" s="15"/>
      <c r="AV8" s="15"/>
      <c r="AW8" s="15"/>
      <c r="AX8" s="15"/>
      <c r="AY8" s="15"/>
      <c r="AZ8" s="15"/>
      <c r="BA8" s="15"/>
      <c r="BB8" s="15"/>
      <c r="BC8" s="15"/>
      <c r="BD8" s="15"/>
      <c r="BE8" s="15"/>
      <c r="BF8" s="15"/>
      <c r="BG8" s="15"/>
      <c r="BH8" s="15"/>
      <c r="BI8" s="2"/>
      <c r="BJ8" s="2"/>
      <c r="BL8" s="433" t="str">
        <f>C8</f>
        <v>非該当</v>
      </c>
      <c r="BM8" s="49" t="s">
        <v>60</v>
      </c>
      <c r="BN8" s="42">
        <f t="shared" ref="BN8:BN23" si="0">E8</f>
        <v>0</v>
      </c>
      <c r="BO8" s="50">
        <f t="shared" ref="BO8:BO23" si="1">F8</f>
        <v>0</v>
      </c>
      <c r="BP8" s="52">
        <f>ROUNDDOWN(F8*0.1,1)</f>
        <v>0</v>
      </c>
      <c r="BQ8" s="425">
        <f>N8</f>
        <v>0</v>
      </c>
      <c r="BR8" s="53">
        <f>IF(BQ8&lt;=BP8,BQ8,BP8)</f>
        <v>0</v>
      </c>
      <c r="BS8" s="387">
        <f>IF(BQ8&lt;SUM(BP8:BP11),BQ8,SUM(BP8:BP11))</f>
        <v>0</v>
      </c>
      <c r="BT8" s="53">
        <f>IF($BQ$8=37200,0,ROUNDDOWN(BR8*0.25,0))</f>
        <v>0</v>
      </c>
      <c r="BU8" s="53">
        <f t="shared" ref="BU8:BU23" si="2">BR8-BT8</f>
        <v>0</v>
      </c>
      <c r="BV8" s="387">
        <f>SUM(BT8:BT11)</f>
        <v>0</v>
      </c>
      <c r="BW8" s="378">
        <f>BS8-BV8</f>
        <v>0</v>
      </c>
      <c r="BX8" s="372">
        <f>SUM(BW8:BW23)</f>
        <v>0</v>
      </c>
      <c r="BZ8" s="79">
        <f>IF(BL8="第2子軽減対象",ROUNDDOWN(BP8*0.5,0),IF(BL8="第3子以降軽減対象",0,BP8))</f>
        <v>0</v>
      </c>
      <c r="CA8" s="79">
        <f>IF(BQ8&lt;=BZ8,BQ8,BZ8)</f>
        <v>0</v>
      </c>
      <c r="CB8" s="390">
        <f>SUM(CA8:CA11)</f>
        <v>0</v>
      </c>
      <c r="CC8" s="387">
        <f>IF(BL8="非該当",0,BW8)</f>
        <v>0</v>
      </c>
      <c r="CD8" s="378">
        <f>IF(BL8="非該当",BV8,IF(CB8&gt;SUM($CC$8:$CC$23),CB8-SUM($CC$8:$CC$23),0))</f>
        <v>0</v>
      </c>
      <c r="CE8" s="86">
        <f>IF(($CB$8-$BW$8)&gt;CA8,CA8,IF($CB$8-$BW$8&lt;0,0,$CB$8-$BW$8))</f>
        <v>0</v>
      </c>
      <c r="CF8" s="86">
        <f>CA8-CE8</f>
        <v>0</v>
      </c>
      <c r="CG8" s="376">
        <f>SUM(CF8:CF11)</f>
        <v>0</v>
      </c>
      <c r="CH8" s="372">
        <f>SUM(CG8:CG23)</f>
        <v>0</v>
      </c>
    </row>
    <row r="9" spans="1:88" ht="25.5" customHeight="1" x14ac:dyDescent="0.15">
      <c r="B9" s="361"/>
      <c r="C9" s="434"/>
      <c r="D9" s="363"/>
      <c r="E9" s="106"/>
      <c r="F9" s="265"/>
      <c r="G9" s="265"/>
      <c r="H9" s="265"/>
      <c r="I9" s="265"/>
      <c r="J9" s="246">
        <f t="shared" ref="J9:J22" si="3">BZ9</f>
        <v>0</v>
      </c>
      <c r="K9" s="246"/>
      <c r="L9" s="246"/>
      <c r="M9" s="246"/>
      <c r="N9" s="446"/>
      <c r="O9" s="447"/>
      <c r="P9" s="447"/>
      <c r="Q9" s="448"/>
      <c r="R9" s="250"/>
      <c r="S9" s="251"/>
      <c r="T9" s="251"/>
      <c r="U9" s="252"/>
      <c r="V9" s="246">
        <f t="shared" ref="V9:V11" si="4">IF($C$8="非該当",BR9,CA9)</f>
        <v>0</v>
      </c>
      <c r="W9" s="246"/>
      <c r="X9" s="246"/>
      <c r="Y9" s="246"/>
      <c r="Z9" s="246">
        <f>IF(C8="非該当",BT9,CE9)</f>
        <v>0</v>
      </c>
      <c r="AA9" s="246"/>
      <c r="AB9" s="246"/>
      <c r="AC9" s="246"/>
      <c r="AD9" s="250"/>
      <c r="AE9" s="251"/>
      <c r="AF9" s="251"/>
      <c r="AG9" s="251"/>
      <c r="AH9" s="152"/>
      <c r="AI9" s="153"/>
      <c r="AJ9" s="153"/>
      <c r="AK9" s="154"/>
      <c r="AL9" s="2"/>
      <c r="AM9" s="15"/>
      <c r="AN9" s="15"/>
      <c r="AO9" s="15"/>
      <c r="AP9" s="15"/>
      <c r="AQ9" s="2"/>
      <c r="AR9" s="2"/>
      <c r="AS9" s="15"/>
      <c r="AT9" s="15"/>
      <c r="AU9" s="15"/>
      <c r="AV9" s="15"/>
      <c r="AW9" s="15"/>
      <c r="AX9" s="15"/>
      <c r="AY9" s="15"/>
      <c r="AZ9" s="15"/>
      <c r="BA9" s="15"/>
      <c r="BB9" s="15"/>
      <c r="BC9" s="15"/>
      <c r="BD9" s="15"/>
      <c r="BE9" s="15"/>
      <c r="BF9" s="15"/>
      <c r="BG9" s="15"/>
      <c r="BH9" s="15"/>
      <c r="BI9" s="2"/>
      <c r="BJ9" s="2"/>
      <c r="BL9" s="434"/>
      <c r="BM9" s="439"/>
      <c r="BN9" s="43">
        <f t="shared" si="0"/>
        <v>0</v>
      </c>
      <c r="BO9" s="51">
        <f t="shared" si="1"/>
        <v>0</v>
      </c>
      <c r="BP9" s="54">
        <f>ROUNDDOWN(F9*0.1,1)</f>
        <v>0</v>
      </c>
      <c r="BQ9" s="426"/>
      <c r="BR9" s="54">
        <f>IF($BQ$8&lt;=SUM($BP$8:BP9),IF($BQ$8-SUM($BP$8:BP8)&lt;0,0,$BQ$8-SUM($BP$8:BP8)),BP9)</f>
        <v>0</v>
      </c>
      <c r="BS9" s="388"/>
      <c r="BT9" s="54">
        <f>IF($BQ$8=37200,0,ROUNDDOWN(BR9*0.25,0))</f>
        <v>0</v>
      </c>
      <c r="BU9" s="54">
        <f t="shared" si="2"/>
        <v>0</v>
      </c>
      <c r="BV9" s="388"/>
      <c r="BW9" s="379"/>
      <c r="BX9" s="373"/>
      <c r="BZ9" s="80">
        <f>IF(BL8="第2子軽減対象",ROUNDDOWN(BP9*0.5,0),IF(BL8="第3子以降軽減対象",0,BP9))</f>
        <v>0</v>
      </c>
      <c r="CA9" s="80">
        <f>IF($BQ$8&lt;=SUM($BZ$8:BZ9),IF($BQ$8-SUM($BZ$8:BZ8)&lt;0,0,$BQ$8-SUM($BZ$8:BZ8)),BZ9)</f>
        <v>0</v>
      </c>
      <c r="CB9" s="390"/>
      <c r="CC9" s="388"/>
      <c r="CD9" s="379"/>
      <c r="CE9" s="87">
        <f>IF(IF(($CB$8-$BW$8)&gt;CE8,$CB$8-$BW$8-CE8,0)&gt;CA9,CA9,IF(($CB$8-$BW$8)&gt;CE8,$CB$8-BW8-CE8,0))</f>
        <v>0</v>
      </c>
      <c r="CF9" s="87">
        <f>CA9-CE9</f>
        <v>0</v>
      </c>
      <c r="CG9" s="373"/>
      <c r="CH9" s="373"/>
    </row>
    <row r="10" spans="1:88" ht="25.5" customHeight="1" x14ac:dyDescent="0.15">
      <c r="B10" s="361"/>
      <c r="C10" s="434"/>
      <c r="D10" s="363"/>
      <c r="E10" s="106"/>
      <c r="F10" s="265"/>
      <c r="G10" s="265"/>
      <c r="H10" s="265"/>
      <c r="I10" s="265"/>
      <c r="J10" s="246">
        <f t="shared" si="3"/>
        <v>0</v>
      </c>
      <c r="K10" s="246"/>
      <c r="L10" s="246"/>
      <c r="M10" s="246"/>
      <c r="N10" s="446"/>
      <c r="O10" s="447"/>
      <c r="P10" s="447"/>
      <c r="Q10" s="448"/>
      <c r="R10" s="250"/>
      <c r="S10" s="251"/>
      <c r="T10" s="251"/>
      <c r="U10" s="252"/>
      <c r="V10" s="246">
        <f t="shared" si="4"/>
        <v>0</v>
      </c>
      <c r="W10" s="246"/>
      <c r="X10" s="246"/>
      <c r="Y10" s="246"/>
      <c r="Z10" s="246">
        <f>IF(C8="非該当",BT10,CE10)</f>
        <v>0</v>
      </c>
      <c r="AA10" s="246"/>
      <c r="AB10" s="246"/>
      <c r="AC10" s="246"/>
      <c r="AD10" s="250"/>
      <c r="AE10" s="251"/>
      <c r="AF10" s="251"/>
      <c r="AG10" s="251"/>
      <c r="AH10" s="152"/>
      <c r="AI10" s="153"/>
      <c r="AJ10" s="153"/>
      <c r="AK10" s="154"/>
      <c r="AL10" s="2"/>
      <c r="AM10" s="15"/>
      <c r="AN10" s="15"/>
      <c r="AO10" s="15"/>
      <c r="AP10" s="15"/>
      <c r="AQ10" s="2"/>
      <c r="AR10" s="2"/>
      <c r="AS10" s="15"/>
      <c r="AT10" s="15"/>
      <c r="AU10" s="15"/>
      <c r="AV10" s="15"/>
      <c r="AW10" s="15"/>
      <c r="AX10" s="15"/>
      <c r="AY10" s="15"/>
      <c r="AZ10" s="15"/>
      <c r="BA10" s="15"/>
      <c r="BB10" s="15"/>
      <c r="BC10" s="15"/>
      <c r="BD10" s="15"/>
      <c r="BE10" s="15"/>
      <c r="BF10" s="15"/>
      <c r="BG10" s="15"/>
      <c r="BH10" s="15"/>
      <c r="BI10" s="2"/>
      <c r="BJ10" s="2"/>
      <c r="BL10" s="434"/>
      <c r="BM10" s="363"/>
      <c r="BN10" s="43">
        <f t="shared" si="0"/>
        <v>0</v>
      </c>
      <c r="BO10" s="51">
        <f t="shared" si="1"/>
        <v>0</v>
      </c>
      <c r="BP10" s="60">
        <f>ROUNDDOWN(F10*0.1,1)</f>
        <v>0</v>
      </c>
      <c r="BQ10" s="426"/>
      <c r="BR10" s="66">
        <f>IF($BQ$8&lt;=SUM($BP$8:BP10),IF($BQ$8-SUM($BP$8:BP9)&lt;0,0,$BQ$8-SUM($BP$8:BP9)),BP10)</f>
        <v>0</v>
      </c>
      <c r="BS10" s="388"/>
      <c r="BT10" s="66">
        <f>IF($BQ$8=37200,0,ROUNDDOWN(BR10*0.25,0))</f>
        <v>0</v>
      </c>
      <c r="BU10" s="66">
        <f t="shared" si="2"/>
        <v>0</v>
      </c>
      <c r="BV10" s="388"/>
      <c r="BW10" s="379"/>
      <c r="BX10" s="373"/>
      <c r="BZ10" s="80">
        <f>IF(BL8="第2子軽減対象",ROUNDDOWN(BP10*0.5,0),IF(BL8="第3子以降軽減対象",0,BP10))</f>
        <v>0</v>
      </c>
      <c r="CA10" s="80">
        <f>IF($BQ$8&lt;=SUM($BZ$8:BZ10),IF($BQ$8-SUM($BZ$8:BZ9)&lt;0,0,$BQ$8-SUM($BZ$8:BZ9)),BZ10)</f>
        <v>0</v>
      </c>
      <c r="CB10" s="390"/>
      <c r="CC10" s="388"/>
      <c r="CD10" s="379"/>
      <c r="CE10" s="87">
        <f>IF(IF(($CB$8-$BW$8-SUM($CE$8:CE8))&gt;CE9,$CB$8-$BW$8-SUM($CE$8:CE9),0)&gt;CA10,CA10,IF(($CB$8-$BW$8-CE8)&gt;CE9,$CB$8-$BW$8-SUM($CE$8:CE9),0))</f>
        <v>0</v>
      </c>
      <c r="CF10" s="87">
        <f>CA10-CE10</f>
        <v>0</v>
      </c>
      <c r="CG10" s="373"/>
      <c r="CH10" s="373"/>
    </row>
    <row r="11" spans="1:88" ht="25.5" customHeight="1" thickBot="1" x14ac:dyDescent="0.2">
      <c r="B11" s="362"/>
      <c r="C11" s="435"/>
      <c r="D11" s="364"/>
      <c r="E11" s="107"/>
      <c r="F11" s="313"/>
      <c r="G11" s="314"/>
      <c r="H11" s="314"/>
      <c r="I11" s="315"/>
      <c r="J11" s="256">
        <f t="shared" ref="J11" si="5">BZ11</f>
        <v>0</v>
      </c>
      <c r="K11" s="257"/>
      <c r="L11" s="257"/>
      <c r="M11" s="258"/>
      <c r="N11" s="449"/>
      <c r="O11" s="450"/>
      <c r="P11" s="450"/>
      <c r="Q11" s="451"/>
      <c r="R11" s="253"/>
      <c r="S11" s="254"/>
      <c r="T11" s="254"/>
      <c r="U11" s="255"/>
      <c r="V11" s="256">
        <f t="shared" si="4"/>
        <v>0</v>
      </c>
      <c r="W11" s="257"/>
      <c r="X11" s="257"/>
      <c r="Y11" s="258"/>
      <c r="Z11" s="256">
        <f>IF(C8="非該当",BT11,CE11)</f>
        <v>0</v>
      </c>
      <c r="AA11" s="257"/>
      <c r="AB11" s="257"/>
      <c r="AC11" s="258"/>
      <c r="AD11" s="253"/>
      <c r="AE11" s="254"/>
      <c r="AF11" s="254"/>
      <c r="AG11" s="254"/>
      <c r="AH11" s="152"/>
      <c r="AI11" s="153"/>
      <c r="AJ11" s="153"/>
      <c r="AK11" s="154"/>
      <c r="AL11" s="62"/>
      <c r="AM11" s="15"/>
      <c r="AN11" s="15"/>
      <c r="AO11" s="15"/>
      <c r="AP11" s="15"/>
      <c r="AQ11" s="62"/>
      <c r="AR11" s="62"/>
      <c r="AS11" s="15"/>
      <c r="AT11" s="15"/>
      <c r="AU11" s="15"/>
      <c r="AV11" s="15"/>
      <c r="AW11" s="15"/>
      <c r="AX11" s="15"/>
      <c r="AY11" s="15"/>
      <c r="AZ11" s="15"/>
      <c r="BA11" s="15"/>
      <c r="BB11" s="15"/>
      <c r="BC11" s="15"/>
      <c r="BD11" s="15"/>
      <c r="BE11" s="15"/>
      <c r="BF11" s="15"/>
      <c r="BG11" s="15"/>
      <c r="BH11" s="15"/>
      <c r="BI11" s="62"/>
      <c r="BJ11" s="62"/>
      <c r="BL11" s="435"/>
      <c r="BM11" s="364"/>
      <c r="BN11" s="44">
        <f t="shared" si="0"/>
        <v>0</v>
      </c>
      <c r="BO11" s="65">
        <f t="shared" si="1"/>
        <v>0</v>
      </c>
      <c r="BP11" s="63">
        <f>ROUNDDOWN(F11*0.1,1)</f>
        <v>0</v>
      </c>
      <c r="BQ11" s="427"/>
      <c r="BR11" s="63">
        <f>IF($BQ$8&lt;=SUM($BP$8:BP11),IF($BQ$8-SUM($BP$8:BP10)&lt;0,0,$BQ$8-SUM($BP$8:BP10)),BP11)</f>
        <v>0</v>
      </c>
      <c r="BS11" s="389"/>
      <c r="BT11" s="63">
        <f>IF($BQ$8=37200,0,ROUNDDOWN(BR11*0.25,0))</f>
        <v>0</v>
      </c>
      <c r="BU11" s="63">
        <f t="shared" si="2"/>
        <v>0</v>
      </c>
      <c r="BV11" s="389"/>
      <c r="BW11" s="380"/>
      <c r="BX11" s="373"/>
      <c r="BZ11" s="82">
        <f>IF(BL11="第2子軽減対象",ROUNDDOWN(BP11*0.5,0),IF(BL11="第3子以降軽減対象",0,BP11))</f>
        <v>0</v>
      </c>
      <c r="CA11" s="82">
        <f>IF($BQ$8&lt;=SUM($BZ$8:BZ11),IF($BQ$8-SUM($BZ$8:BZ10)&lt;0,0,$BQ$8-SUM($BZ$8:BZ10)),BZ11)</f>
        <v>0</v>
      </c>
      <c r="CB11" s="390"/>
      <c r="CC11" s="389"/>
      <c r="CD11" s="380"/>
      <c r="CE11" s="88">
        <f>IF(IF(($CB$8-$BW$8-SUM($CE$8:CE9))&gt;CE10,$CB$8-$BW$8-SUM($CE$8:CE10),0)&gt;CA11,CA11,IF(($CB$8-$BW$8-CE9)&gt;CE10,$CB$8-$BW$8-SUM($CE$8:CE10),0))</f>
        <v>0</v>
      </c>
      <c r="CF11" s="88">
        <f t="shared" ref="CF11:CF23" si="6">CA11-CE11</f>
        <v>0</v>
      </c>
      <c r="CG11" s="377"/>
      <c r="CH11" s="373"/>
    </row>
    <row r="12" spans="1:88" ht="25.5" customHeight="1" x14ac:dyDescent="0.15">
      <c r="B12" s="360" t="s">
        <v>72</v>
      </c>
      <c r="C12" s="433" t="s">
        <v>118</v>
      </c>
      <c r="D12" s="49" t="s">
        <v>60</v>
      </c>
      <c r="E12" s="105"/>
      <c r="F12" s="452"/>
      <c r="G12" s="453"/>
      <c r="H12" s="453"/>
      <c r="I12" s="454"/>
      <c r="J12" s="237">
        <f t="shared" si="3"/>
        <v>0</v>
      </c>
      <c r="K12" s="237"/>
      <c r="L12" s="237"/>
      <c r="M12" s="237"/>
      <c r="N12" s="443"/>
      <c r="O12" s="444"/>
      <c r="P12" s="444"/>
      <c r="Q12" s="445"/>
      <c r="R12" s="247">
        <f t="shared" ref="R12" si="7">IF(N12&lt;=SUM(J12:M15),N12,SUM(J12:M15))</f>
        <v>0</v>
      </c>
      <c r="S12" s="248"/>
      <c r="T12" s="248"/>
      <c r="U12" s="249"/>
      <c r="V12" s="237">
        <f>IF($C$12="非該当",BR12,CA12)</f>
        <v>0</v>
      </c>
      <c r="W12" s="237"/>
      <c r="X12" s="237"/>
      <c r="Y12" s="237"/>
      <c r="Z12" s="237">
        <f>IF(C12="非該当",BT12,CE12)</f>
        <v>0</v>
      </c>
      <c r="AA12" s="237"/>
      <c r="AB12" s="237"/>
      <c r="AC12" s="237"/>
      <c r="AD12" s="247">
        <f>R12-SUM(Z12:AC15)</f>
        <v>0</v>
      </c>
      <c r="AE12" s="248"/>
      <c r="AF12" s="248"/>
      <c r="AG12" s="248"/>
      <c r="AH12" s="152"/>
      <c r="AI12" s="153"/>
      <c r="AJ12" s="153"/>
      <c r="AK12" s="154"/>
      <c r="AL12" s="39"/>
      <c r="AM12" s="15"/>
      <c r="AN12" s="15"/>
      <c r="AO12" s="15"/>
      <c r="AP12" s="15"/>
      <c r="AQ12" s="39"/>
      <c r="AR12" s="39"/>
      <c r="AS12" s="223" t="s">
        <v>123</v>
      </c>
      <c r="AT12" s="223"/>
      <c r="AU12" s="223"/>
      <c r="AV12" s="223"/>
      <c r="AW12" s="223" t="s">
        <v>124</v>
      </c>
      <c r="AX12" s="223"/>
      <c r="AY12" s="223"/>
      <c r="AZ12" s="223"/>
      <c r="BA12" s="15"/>
      <c r="BB12" s="15"/>
      <c r="BC12" s="15"/>
      <c r="BD12" s="15"/>
      <c r="BE12" s="15"/>
      <c r="BF12" s="15"/>
      <c r="BG12" s="15"/>
      <c r="BH12" s="15"/>
      <c r="BI12" s="2"/>
      <c r="BJ12" s="2"/>
      <c r="BL12" s="433" t="str">
        <f>C12</f>
        <v>非該当</v>
      </c>
      <c r="BM12" s="49" t="s">
        <v>60</v>
      </c>
      <c r="BN12" s="42">
        <f t="shared" si="0"/>
        <v>0</v>
      </c>
      <c r="BO12" s="50">
        <f t="shared" si="1"/>
        <v>0</v>
      </c>
      <c r="BP12" s="52">
        <f>ROUNDDOWN(F12*0.1,0)</f>
        <v>0</v>
      </c>
      <c r="BQ12" s="425">
        <f>N12</f>
        <v>0</v>
      </c>
      <c r="BR12" s="67">
        <f>IF(BQ12&lt;=BP12,BQ12,BP12)</f>
        <v>0</v>
      </c>
      <c r="BS12" s="387">
        <f>IF(BQ12&lt;SUM(BP12:BP15),BQ12,SUM(BP12:BP15))</f>
        <v>0</v>
      </c>
      <c r="BT12" s="67">
        <f t="shared" ref="BT12:BT23" si="8">IF($BQ$8=37200,0,ROUNDDOWN(BR12*0.25,0))</f>
        <v>0</v>
      </c>
      <c r="BU12" s="67">
        <f t="shared" si="2"/>
        <v>0</v>
      </c>
      <c r="BV12" s="387">
        <f>SUM(BT12:BT15)</f>
        <v>0</v>
      </c>
      <c r="BW12" s="378">
        <f t="shared" ref="BW12" si="9">BS12-BV12</f>
        <v>0</v>
      </c>
      <c r="BX12" s="373"/>
      <c r="BZ12" s="79">
        <f>IF(BL12="第2子軽減対象",ROUNDDOWN(BP12*0.5,0),IF(BL12="第3子以降軽減対象",0,BP12))</f>
        <v>0</v>
      </c>
      <c r="CA12" s="79">
        <f>IF(BQ12&lt;=BZ12,BQ12,BZ12)</f>
        <v>0</v>
      </c>
      <c r="CB12" s="390">
        <f>SUM(CA12:CA15)</f>
        <v>0</v>
      </c>
      <c r="CC12" s="387">
        <f>IF(BL12="非該当",0,BW12)</f>
        <v>0</v>
      </c>
      <c r="CD12" s="378">
        <f>IF(BL12="非該当",BV12,IF(CB12&gt;SUM($CC$8:$CC$23),CB12-SUM($CC$8:$CC$23),0))</f>
        <v>0</v>
      </c>
      <c r="CE12" s="86">
        <f>IF(CD12=0,0,IF(CA12&gt;=CD12,CD12,CA12))</f>
        <v>0</v>
      </c>
      <c r="CF12" s="86">
        <f t="shared" si="6"/>
        <v>0</v>
      </c>
      <c r="CG12" s="376">
        <f>SUM(CF12:CF15)</f>
        <v>0</v>
      </c>
      <c r="CH12" s="373"/>
      <c r="CJ12" s="57"/>
    </row>
    <row r="13" spans="1:88" ht="25.5" customHeight="1" x14ac:dyDescent="0.15">
      <c r="B13" s="361"/>
      <c r="C13" s="434"/>
      <c r="D13" s="363"/>
      <c r="E13" s="106"/>
      <c r="F13" s="455"/>
      <c r="G13" s="456"/>
      <c r="H13" s="456"/>
      <c r="I13" s="457"/>
      <c r="J13" s="246">
        <f t="shared" si="3"/>
        <v>0</v>
      </c>
      <c r="K13" s="246"/>
      <c r="L13" s="246"/>
      <c r="M13" s="246"/>
      <c r="N13" s="446"/>
      <c r="O13" s="447"/>
      <c r="P13" s="447"/>
      <c r="Q13" s="448"/>
      <c r="R13" s="250"/>
      <c r="S13" s="251"/>
      <c r="T13" s="251"/>
      <c r="U13" s="252"/>
      <c r="V13" s="246">
        <f t="shared" ref="V13:V15" si="10">IF($C$12="非該当",BR13,CA13)</f>
        <v>0</v>
      </c>
      <c r="W13" s="246"/>
      <c r="X13" s="246"/>
      <c r="Y13" s="246"/>
      <c r="Z13" s="246">
        <f>IF(C12="非該当",BT13,CE13)</f>
        <v>0</v>
      </c>
      <c r="AA13" s="246"/>
      <c r="AB13" s="246"/>
      <c r="AC13" s="246"/>
      <c r="AD13" s="250"/>
      <c r="AE13" s="251"/>
      <c r="AF13" s="251"/>
      <c r="AG13" s="251"/>
      <c r="AH13" s="152"/>
      <c r="AI13" s="153"/>
      <c r="AJ13" s="153"/>
      <c r="AK13" s="154"/>
      <c r="AL13" s="2"/>
      <c r="AM13" s="15"/>
      <c r="AN13" s="15"/>
      <c r="AO13" s="15"/>
      <c r="AP13" s="15"/>
      <c r="AQ13" s="2"/>
      <c r="AR13" s="2"/>
      <c r="AS13" s="224"/>
      <c r="AT13" s="224"/>
      <c r="AU13" s="224"/>
      <c r="AV13" s="224"/>
      <c r="AW13" s="224"/>
      <c r="AX13" s="224"/>
      <c r="AY13" s="224"/>
      <c r="AZ13" s="224"/>
      <c r="BA13" s="15"/>
      <c r="BB13" s="15"/>
      <c r="BC13" s="15"/>
      <c r="BD13" s="15"/>
      <c r="BE13" s="15"/>
      <c r="BF13" s="15"/>
      <c r="BG13" s="15"/>
      <c r="BH13" s="15"/>
      <c r="BI13" s="2"/>
      <c r="BJ13" s="2"/>
      <c r="BL13" s="434">
        <f>C13</f>
        <v>0</v>
      </c>
      <c r="BM13" s="439"/>
      <c r="BN13" s="43">
        <f t="shared" si="0"/>
        <v>0</v>
      </c>
      <c r="BO13" s="51">
        <f t="shared" si="1"/>
        <v>0</v>
      </c>
      <c r="BP13" s="54">
        <f>ROUNDDOWN(F13*0.1,0)</f>
        <v>0</v>
      </c>
      <c r="BQ13" s="426"/>
      <c r="BR13" s="54">
        <f>IF($BQ$12&lt;=SUM($BP$12:BP13),IF($BQ$12-SUM($BP$12:BP12)&lt;0,0,$BQ$12-SUM($BP$12:BP12)),BP13)</f>
        <v>0</v>
      </c>
      <c r="BS13" s="388">
        <f>R13</f>
        <v>0</v>
      </c>
      <c r="BT13" s="54">
        <f t="shared" si="8"/>
        <v>0</v>
      </c>
      <c r="BU13" s="54">
        <f t="shared" si="2"/>
        <v>0</v>
      </c>
      <c r="BV13" s="388"/>
      <c r="BW13" s="379"/>
      <c r="BX13" s="373"/>
      <c r="BZ13" s="80">
        <f>IF(BL12="第2子軽減対象",ROUNDDOWN(BP13*0.5,0),IF(BL12="第3子以降軽減対象",0,BP13))</f>
        <v>0</v>
      </c>
      <c r="CA13" s="80">
        <f>IF($BQ$12&lt;=SUM($BZ$12:BZ13),IF($BQ$12-SUM($BZ$12:BZ12)&lt;0,0,$BQ12-SUM($BZ$12:BZ12)),BZ13)</f>
        <v>0</v>
      </c>
      <c r="CB13" s="390"/>
      <c r="CC13" s="388"/>
      <c r="CD13" s="379"/>
      <c r="CE13" s="87">
        <f>IF(CD12=0,0,IF(CD12&gt;=CE12,CD12-CE12,0))</f>
        <v>0</v>
      </c>
      <c r="CF13" s="87">
        <f t="shared" si="6"/>
        <v>0</v>
      </c>
      <c r="CG13" s="373"/>
      <c r="CH13" s="373"/>
      <c r="CJ13" s="57"/>
    </row>
    <row r="14" spans="1:88" ht="25.5" customHeight="1" thickBot="1" x14ac:dyDescent="0.2">
      <c r="B14" s="361"/>
      <c r="C14" s="434"/>
      <c r="D14" s="363"/>
      <c r="E14" s="106"/>
      <c r="F14" s="455"/>
      <c r="G14" s="456"/>
      <c r="H14" s="456"/>
      <c r="I14" s="457"/>
      <c r="J14" s="246">
        <f t="shared" si="3"/>
        <v>0</v>
      </c>
      <c r="K14" s="246"/>
      <c r="L14" s="246"/>
      <c r="M14" s="246"/>
      <c r="N14" s="446"/>
      <c r="O14" s="447"/>
      <c r="P14" s="447"/>
      <c r="Q14" s="448"/>
      <c r="R14" s="250"/>
      <c r="S14" s="251"/>
      <c r="T14" s="251"/>
      <c r="U14" s="252"/>
      <c r="V14" s="246">
        <f t="shared" si="10"/>
        <v>0</v>
      </c>
      <c r="W14" s="246"/>
      <c r="X14" s="246"/>
      <c r="Y14" s="246"/>
      <c r="Z14" s="246">
        <f>IF(C12="非該当",BT14,CE14)</f>
        <v>0</v>
      </c>
      <c r="AA14" s="246"/>
      <c r="AB14" s="246"/>
      <c r="AC14" s="246"/>
      <c r="AD14" s="250"/>
      <c r="AE14" s="251"/>
      <c r="AF14" s="251"/>
      <c r="AG14" s="251"/>
      <c r="AH14" s="152"/>
      <c r="AI14" s="153"/>
      <c r="AJ14" s="153"/>
      <c r="AK14" s="154"/>
      <c r="AL14" s="2"/>
      <c r="AM14" s="68"/>
      <c r="AN14" s="69"/>
      <c r="AO14" s="69"/>
      <c r="AP14" s="69"/>
      <c r="AQ14" s="39"/>
      <c r="AR14" s="39"/>
      <c r="AS14" s="225" t="s">
        <v>122</v>
      </c>
      <c r="AT14" s="225"/>
      <c r="AU14" s="225"/>
      <c r="AV14" s="225"/>
      <c r="AW14" s="225" t="s">
        <v>122</v>
      </c>
      <c r="AX14" s="225"/>
      <c r="AY14" s="225"/>
      <c r="AZ14" s="225"/>
      <c r="BA14" s="2"/>
      <c r="BB14" s="81"/>
      <c r="BC14" s="81"/>
      <c r="BD14" s="81"/>
      <c r="BE14" s="83"/>
      <c r="BF14" s="81"/>
      <c r="BG14" s="81"/>
      <c r="BH14" s="2"/>
      <c r="BI14" s="2"/>
      <c r="BJ14" s="2"/>
      <c r="BL14" s="434">
        <f>C14</f>
        <v>0</v>
      </c>
      <c r="BM14" s="363"/>
      <c r="BN14" s="43">
        <f t="shared" si="0"/>
        <v>0</v>
      </c>
      <c r="BO14" s="51">
        <f t="shared" si="1"/>
        <v>0</v>
      </c>
      <c r="BP14" s="60">
        <f>ROUNDDOWN(F14*0.1,0)</f>
        <v>0</v>
      </c>
      <c r="BQ14" s="426"/>
      <c r="BR14" s="66">
        <f>IF($BQ$12&lt;=SUM($BP$12:BP14),IF($BQ$12-SUM($BP$12:BP13)&lt;0,0,$BQ$12-SUM($BP$12:BP13)),BP14)</f>
        <v>0</v>
      </c>
      <c r="BS14" s="388">
        <f>R14</f>
        <v>0</v>
      </c>
      <c r="BT14" s="66">
        <f t="shared" si="8"/>
        <v>0</v>
      </c>
      <c r="BU14" s="66">
        <f t="shared" si="2"/>
        <v>0</v>
      </c>
      <c r="BV14" s="388"/>
      <c r="BW14" s="379"/>
      <c r="BX14" s="373"/>
      <c r="BZ14" s="80">
        <f>IF(BL12="第2子軽減対象",ROUNDDOWN(BP14*0.5,0),IF(BL12="第3子以降軽減対象",0,BP14))</f>
        <v>0</v>
      </c>
      <c r="CA14" s="80">
        <f>IF($BQ$12&lt;=SUM($BZ$12:BZ14),IF($BQ$12-SUM($BZ$12:BZ13)&lt;0,0,$BQ$12-SUM($BZ$12:BZ13)),BZ14)</f>
        <v>0</v>
      </c>
      <c r="CB14" s="390"/>
      <c r="CC14" s="388"/>
      <c r="CD14" s="379"/>
      <c r="CE14" s="87">
        <f>IF($CD$12=0,0,IF($CD$12&gt;=SUM($CE$12:CE13),$CD$12-SUM($CE$12:CE13),0))</f>
        <v>0</v>
      </c>
      <c r="CF14" s="87">
        <f t="shared" si="6"/>
        <v>0</v>
      </c>
      <c r="CG14" s="373"/>
      <c r="CH14" s="373"/>
      <c r="CJ14" s="57"/>
    </row>
    <row r="15" spans="1:88" ht="25.5" customHeight="1" thickBot="1" x14ac:dyDescent="0.2">
      <c r="B15" s="362"/>
      <c r="C15" s="435"/>
      <c r="D15" s="364"/>
      <c r="E15" s="107"/>
      <c r="F15" s="313"/>
      <c r="G15" s="314"/>
      <c r="H15" s="314"/>
      <c r="I15" s="315"/>
      <c r="J15" s="256">
        <f t="shared" ref="J15" si="11">BZ15</f>
        <v>0</v>
      </c>
      <c r="K15" s="257"/>
      <c r="L15" s="257"/>
      <c r="M15" s="258"/>
      <c r="N15" s="449"/>
      <c r="O15" s="450"/>
      <c r="P15" s="450"/>
      <c r="Q15" s="451"/>
      <c r="R15" s="253"/>
      <c r="S15" s="254"/>
      <c r="T15" s="254"/>
      <c r="U15" s="255"/>
      <c r="V15" s="256">
        <f t="shared" si="10"/>
        <v>0</v>
      </c>
      <c r="W15" s="257"/>
      <c r="X15" s="257"/>
      <c r="Y15" s="258"/>
      <c r="Z15" s="256">
        <f>IF(C12="非該当",BT15,CE15)</f>
        <v>0</v>
      </c>
      <c r="AA15" s="257"/>
      <c r="AB15" s="257"/>
      <c r="AC15" s="258"/>
      <c r="AD15" s="253"/>
      <c r="AE15" s="254"/>
      <c r="AF15" s="254"/>
      <c r="AG15" s="254"/>
      <c r="AH15" s="152"/>
      <c r="AI15" s="153"/>
      <c r="AJ15" s="153"/>
      <c r="AK15" s="154"/>
      <c r="AL15" s="62"/>
      <c r="AM15" s="68"/>
      <c r="AN15" s="69"/>
      <c r="AO15" s="69"/>
      <c r="AP15" s="69"/>
      <c r="AQ15" s="39"/>
      <c r="AR15" s="39"/>
      <c r="AS15" s="368" t="s">
        <v>98</v>
      </c>
      <c r="AT15" s="369"/>
      <c r="AU15" s="369"/>
      <c r="AV15" s="369"/>
      <c r="AW15" s="297" t="s">
        <v>99</v>
      </c>
      <c r="AX15" s="298"/>
      <c r="AY15" s="298"/>
      <c r="AZ15" s="299"/>
      <c r="BA15" s="62"/>
      <c r="BB15" s="81"/>
      <c r="BC15" s="81"/>
      <c r="BD15" s="81"/>
      <c r="BE15" s="81"/>
      <c r="BF15" s="81"/>
      <c r="BG15" s="81"/>
      <c r="BH15" s="62"/>
      <c r="BI15" s="62"/>
      <c r="BJ15" s="62"/>
      <c r="BL15" s="435"/>
      <c r="BM15" s="364"/>
      <c r="BN15" s="44">
        <f t="shared" si="0"/>
        <v>0</v>
      </c>
      <c r="BO15" s="65">
        <f t="shared" si="1"/>
        <v>0</v>
      </c>
      <c r="BP15" s="63">
        <f>ROUNDDOWN(F15*0.1,1)</f>
        <v>0</v>
      </c>
      <c r="BQ15" s="427"/>
      <c r="BR15" s="63">
        <f>IF($BQ$12&lt;=SUM($BP$12:BP15),IF($BQ$12-SUM($BP$12:BP14)&lt;0,0,$BQ$12-SUM($BP$12:BP14)),BP15)</f>
        <v>0</v>
      </c>
      <c r="BS15" s="389"/>
      <c r="BT15" s="63">
        <f t="shared" si="8"/>
        <v>0</v>
      </c>
      <c r="BU15" s="63">
        <f t="shared" si="2"/>
        <v>0</v>
      </c>
      <c r="BV15" s="389"/>
      <c r="BW15" s="380"/>
      <c r="BX15" s="373"/>
      <c r="BZ15" s="82">
        <f>IF(BL15="第2子軽減対象",ROUNDDOWN(BP15*0.5,0),IF(BL15="第3子以降軽減対象",0,BP15))</f>
        <v>0</v>
      </c>
      <c r="CA15" s="82">
        <f>IF($BQ$12&lt;=SUM($BZ$12:BZ15),IF($BQ$12-SUM($BZ$12:BZ14)&lt;0,0,$BQ$12-SUM($BZ$12:BZ14)),BZ15)</f>
        <v>0</v>
      </c>
      <c r="CB15" s="390"/>
      <c r="CC15" s="389"/>
      <c r="CD15" s="380"/>
      <c r="CE15" s="88">
        <f>IF($CD$12=0,0,IF($CD$12&gt;=SUM($CE$12:CE14),$CD$12-SUM($CE$12:CE14),0))</f>
        <v>0</v>
      </c>
      <c r="CF15" s="88">
        <f t="shared" si="6"/>
        <v>0</v>
      </c>
      <c r="CG15" s="377"/>
      <c r="CH15" s="373"/>
      <c r="CJ15" s="57"/>
    </row>
    <row r="16" spans="1:88" ht="25.5" customHeight="1" thickTop="1" x14ac:dyDescent="0.15">
      <c r="B16" s="360" t="s">
        <v>73</v>
      </c>
      <c r="C16" s="433"/>
      <c r="D16" s="49" t="s">
        <v>60</v>
      </c>
      <c r="E16" s="105"/>
      <c r="F16" s="452"/>
      <c r="G16" s="453"/>
      <c r="H16" s="453"/>
      <c r="I16" s="454"/>
      <c r="J16" s="237">
        <f t="shared" si="3"/>
        <v>0</v>
      </c>
      <c r="K16" s="237"/>
      <c r="L16" s="237"/>
      <c r="M16" s="237"/>
      <c r="N16" s="443"/>
      <c r="O16" s="444"/>
      <c r="P16" s="444"/>
      <c r="Q16" s="445"/>
      <c r="R16" s="247">
        <f t="shared" ref="R16" si="12">IF(N16&lt;=SUM(J16:M19),N16,SUM(J16:M19))</f>
        <v>0</v>
      </c>
      <c r="S16" s="248"/>
      <c r="T16" s="248"/>
      <c r="U16" s="249"/>
      <c r="V16" s="328">
        <f>IF($C$16="非該当",BR16,CA16)</f>
        <v>0</v>
      </c>
      <c r="W16" s="329"/>
      <c r="X16" s="329"/>
      <c r="Y16" s="330"/>
      <c r="Z16" s="328">
        <f>IF(C16="非該当",BT16,CE16)</f>
        <v>0</v>
      </c>
      <c r="AA16" s="329"/>
      <c r="AB16" s="329"/>
      <c r="AC16" s="330"/>
      <c r="AD16" s="247">
        <f>R16-SUM(Z16:AC19)</f>
        <v>0</v>
      </c>
      <c r="AE16" s="248"/>
      <c r="AF16" s="248"/>
      <c r="AG16" s="248"/>
      <c r="AH16" s="152"/>
      <c r="AI16" s="153"/>
      <c r="AJ16" s="153"/>
      <c r="AK16" s="154"/>
      <c r="AL16" s="39"/>
      <c r="AM16" s="350" t="s">
        <v>107</v>
      </c>
      <c r="AN16" s="351"/>
      <c r="AO16" s="351"/>
      <c r="AP16" s="352"/>
      <c r="AQ16" s="348" t="s">
        <v>4</v>
      </c>
      <c r="AR16" s="230" t="s">
        <v>70</v>
      </c>
      <c r="AS16" s="417" t="s">
        <v>121</v>
      </c>
      <c r="AT16" s="418"/>
      <c r="AU16" s="418"/>
      <c r="AV16" s="419"/>
      <c r="AW16" s="381" t="s">
        <v>66</v>
      </c>
      <c r="AX16" s="382"/>
      <c r="AY16" s="382"/>
      <c r="AZ16" s="383"/>
      <c r="BA16" s="300" t="s">
        <v>100</v>
      </c>
      <c r="BB16" s="300"/>
      <c r="BC16" s="300"/>
      <c r="BD16" s="301"/>
      <c r="BE16" s="293" t="s">
        <v>113</v>
      </c>
      <c r="BF16" s="81"/>
      <c r="BG16" s="81"/>
      <c r="BH16" s="2"/>
      <c r="BI16" s="2"/>
      <c r="BJ16" s="2"/>
      <c r="BL16" s="433">
        <f>C16</f>
        <v>0</v>
      </c>
      <c r="BM16" s="49" t="s">
        <v>60</v>
      </c>
      <c r="BN16" s="42">
        <f t="shared" si="0"/>
        <v>0</v>
      </c>
      <c r="BO16" s="50">
        <f t="shared" si="1"/>
        <v>0</v>
      </c>
      <c r="BP16" s="56">
        <f>ROUNDDOWN(F16*0.1,0)</f>
        <v>0</v>
      </c>
      <c r="BQ16" s="425">
        <f>N16</f>
        <v>0</v>
      </c>
      <c r="BR16" s="67">
        <f>IF(BQ16&lt;=BP16,BQ16,BP16)</f>
        <v>0</v>
      </c>
      <c r="BS16" s="387">
        <f>IF(BQ16&lt;SUM(BP16:BP19),BQ16,SUM(BP16:BP19))</f>
        <v>0</v>
      </c>
      <c r="BT16" s="67">
        <f t="shared" si="8"/>
        <v>0</v>
      </c>
      <c r="BU16" s="67">
        <f t="shared" si="2"/>
        <v>0</v>
      </c>
      <c r="BV16" s="387">
        <f>SUM(BT16:BT19)</f>
        <v>0</v>
      </c>
      <c r="BW16" s="378">
        <f t="shared" ref="BW16" si="13">BS16-BV16</f>
        <v>0</v>
      </c>
      <c r="BX16" s="373"/>
      <c r="BZ16" s="79">
        <f>IF(BL16="第2子軽減対象",ROUNDDOWN(BP16*0.5,0),IF(BL16="第3子以降軽減対象",0,BP16))</f>
        <v>0</v>
      </c>
      <c r="CA16" s="79">
        <f>IF(BQ16&lt;=BZ16,BQ16,BZ16)</f>
        <v>0</v>
      </c>
      <c r="CB16" s="390">
        <f>SUM(CA16:CA19)</f>
        <v>0</v>
      </c>
      <c r="CC16" s="387">
        <f>IF(BL16="非該当",0,BW16)</f>
        <v>0</v>
      </c>
      <c r="CD16" s="378">
        <f>IF(BL16="非該当",BV16,IF(CB16&gt;SUM($CC$8:$CC$23),CB16-SUM($CC$8:$CC$23),0))</f>
        <v>0</v>
      </c>
      <c r="CE16" s="86">
        <f>IF(CD16=0,0,IF(CA16&gt;=CD16,CD16,CA16))</f>
        <v>0</v>
      </c>
      <c r="CF16" s="86">
        <f t="shared" si="6"/>
        <v>0</v>
      </c>
      <c r="CG16" s="376">
        <f>SUM(CF16:CF19)</f>
        <v>0</v>
      </c>
      <c r="CH16" s="373"/>
      <c r="CJ16" s="57"/>
    </row>
    <row r="17" spans="1:88" ht="25.5" customHeight="1" thickBot="1" x14ac:dyDescent="0.2">
      <c r="B17" s="361"/>
      <c r="C17" s="434"/>
      <c r="D17" s="363"/>
      <c r="E17" s="106"/>
      <c r="F17" s="455"/>
      <c r="G17" s="456"/>
      <c r="H17" s="456"/>
      <c r="I17" s="457"/>
      <c r="J17" s="246">
        <f t="shared" si="3"/>
        <v>0</v>
      </c>
      <c r="K17" s="246"/>
      <c r="L17" s="246"/>
      <c r="M17" s="246"/>
      <c r="N17" s="446"/>
      <c r="O17" s="447"/>
      <c r="P17" s="447"/>
      <c r="Q17" s="448"/>
      <c r="R17" s="250"/>
      <c r="S17" s="251"/>
      <c r="T17" s="251"/>
      <c r="U17" s="252"/>
      <c r="V17" s="246">
        <f t="shared" ref="V17:V19" si="14">IF($C$16="非該当",BR17,CA17)</f>
        <v>0</v>
      </c>
      <c r="W17" s="246"/>
      <c r="X17" s="246"/>
      <c r="Y17" s="246"/>
      <c r="Z17" s="246">
        <f>IF(C16="非該当",BT17,CE17)</f>
        <v>0</v>
      </c>
      <c r="AA17" s="246"/>
      <c r="AB17" s="246"/>
      <c r="AC17" s="246"/>
      <c r="AD17" s="250"/>
      <c r="AE17" s="251"/>
      <c r="AF17" s="251"/>
      <c r="AG17" s="251"/>
      <c r="AH17" s="152"/>
      <c r="AI17" s="153"/>
      <c r="AJ17" s="153"/>
      <c r="AK17" s="154"/>
      <c r="AL17" s="2"/>
      <c r="AM17" s="353"/>
      <c r="AN17" s="354"/>
      <c r="AO17" s="354"/>
      <c r="AP17" s="355"/>
      <c r="AQ17" s="349"/>
      <c r="AR17" s="288"/>
      <c r="AS17" s="358"/>
      <c r="AT17" s="245"/>
      <c r="AU17" s="245"/>
      <c r="AV17" s="420"/>
      <c r="AW17" s="384"/>
      <c r="AX17" s="385"/>
      <c r="AY17" s="385"/>
      <c r="AZ17" s="386"/>
      <c r="BA17" s="302"/>
      <c r="BB17" s="302"/>
      <c r="BC17" s="302"/>
      <c r="BD17" s="303"/>
      <c r="BE17" s="294"/>
      <c r="BF17" s="81"/>
      <c r="BG17" s="81"/>
      <c r="BH17" s="2"/>
      <c r="BI17" s="2"/>
      <c r="BJ17" s="2"/>
      <c r="BL17" s="434">
        <f>C17</f>
        <v>0</v>
      </c>
      <c r="BM17" s="439"/>
      <c r="BN17" s="43">
        <f t="shared" si="0"/>
        <v>0</v>
      </c>
      <c r="BO17" s="51">
        <f t="shared" si="1"/>
        <v>0</v>
      </c>
      <c r="BP17" s="54">
        <f>ROUNDDOWN(F17*0.1,0)</f>
        <v>0</v>
      </c>
      <c r="BQ17" s="426">
        <f>N17</f>
        <v>0</v>
      </c>
      <c r="BR17" s="54">
        <f>IF($BQ$16&lt;=SUM($BP$16:BP17),IF($BQ$16-SUM($BP$16:BP16)&lt;0,0,$BQ$16-SUM($BP$16:BP16)),BP17)</f>
        <v>0</v>
      </c>
      <c r="BS17" s="388">
        <f>R17</f>
        <v>0</v>
      </c>
      <c r="BT17" s="54">
        <f t="shared" si="8"/>
        <v>0</v>
      </c>
      <c r="BU17" s="54">
        <f t="shared" si="2"/>
        <v>0</v>
      </c>
      <c r="BV17" s="388"/>
      <c r="BW17" s="379"/>
      <c r="BX17" s="373"/>
      <c r="BZ17" s="80">
        <f>IF(BL16="第2子軽減対象",ROUNDDOWN(BP17*0.5,0),IF(BL16="第3子以降軽減対象",0,BP17))</f>
        <v>0</v>
      </c>
      <c r="CA17" s="80">
        <f>IF($BQ$16&lt;=SUM($BZ$16:BZ17),IF($BQ$16-SUM($BZ$16:BZ16)&lt;0,0,$BQ$16-SUM($BZ$16:BZ16)),BZ17)</f>
        <v>0</v>
      </c>
      <c r="CB17" s="390"/>
      <c r="CC17" s="388"/>
      <c r="CD17" s="379"/>
      <c r="CE17" s="87">
        <f>IF($CD$16=0,0,IF($CD$16&gt;=CE16,$CD$16-CE16,0))</f>
        <v>0</v>
      </c>
      <c r="CF17" s="87">
        <f t="shared" si="6"/>
        <v>0</v>
      </c>
      <c r="CG17" s="373"/>
      <c r="CH17" s="373"/>
      <c r="CJ17" s="57"/>
    </row>
    <row r="18" spans="1:88" ht="25.5" customHeight="1" x14ac:dyDescent="0.15">
      <c r="B18" s="361"/>
      <c r="C18" s="434"/>
      <c r="D18" s="363"/>
      <c r="E18" s="106"/>
      <c r="F18" s="455"/>
      <c r="G18" s="456"/>
      <c r="H18" s="456"/>
      <c r="I18" s="457"/>
      <c r="J18" s="246">
        <f t="shared" si="3"/>
        <v>0</v>
      </c>
      <c r="K18" s="246"/>
      <c r="L18" s="246"/>
      <c r="M18" s="246"/>
      <c r="N18" s="446"/>
      <c r="O18" s="447"/>
      <c r="P18" s="447"/>
      <c r="Q18" s="448"/>
      <c r="R18" s="250"/>
      <c r="S18" s="251"/>
      <c r="T18" s="251"/>
      <c r="U18" s="252"/>
      <c r="V18" s="246">
        <f t="shared" si="14"/>
        <v>0</v>
      </c>
      <c r="W18" s="246"/>
      <c r="X18" s="246"/>
      <c r="Y18" s="246"/>
      <c r="Z18" s="246">
        <f>IF(C16="非該当",BT18,CE18)</f>
        <v>0</v>
      </c>
      <c r="AA18" s="246"/>
      <c r="AB18" s="246"/>
      <c r="AC18" s="246"/>
      <c r="AD18" s="250"/>
      <c r="AE18" s="251"/>
      <c r="AF18" s="251"/>
      <c r="AG18" s="251"/>
      <c r="AH18" s="152"/>
      <c r="AI18" s="153"/>
      <c r="AJ18" s="153"/>
      <c r="AK18" s="154"/>
      <c r="AL18" s="2"/>
      <c r="AM18" s="325" t="str">
        <f>IF(AH8=0,"",IF(AH8&gt;AH29,BM2,BM3))</f>
        <v/>
      </c>
      <c r="AN18" s="326"/>
      <c r="AO18" s="326"/>
      <c r="AP18" s="327"/>
      <c r="AQ18" s="360" t="s">
        <v>71</v>
      </c>
      <c r="AR18" s="75">
        <f>E8</f>
        <v>0</v>
      </c>
      <c r="AS18" s="414">
        <f>IF($AH$8&gt;$AH$29,V29,V8)</f>
        <v>0</v>
      </c>
      <c r="AT18" s="415"/>
      <c r="AU18" s="415"/>
      <c r="AV18" s="416"/>
      <c r="AW18" s="414">
        <f>IF(AH8&gt;N8,0,Z8)</f>
        <v>0</v>
      </c>
      <c r="AX18" s="415"/>
      <c r="AY18" s="415"/>
      <c r="AZ18" s="416"/>
      <c r="BA18" s="228">
        <f>AS18-AW18</f>
        <v>0</v>
      </c>
      <c r="BB18" s="228"/>
      <c r="BC18" s="228"/>
      <c r="BD18" s="229"/>
      <c r="BE18" s="391">
        <f>SUM(BA18:BD33)</f>
        <v>0</v>
      </c>
      <c r="BF18" s="81"/>
      <c r="BG18" s="81"/>
      <c r="BH18" s="2"/>
      <c r="BI18" s="7"/>
      <c r="BJ18" s="2"/>
      <c r="BL18" s="434">
        <f>C18</f>
        <v>0</v>
      </c>
      <c r="BM18" s="363"/>
      <c r="BN18" s="43">
        <f t="shared" si="0"/>
        <v>0</v>
      </c>
      <c r="BO18" s="71">
        <f t="shared" si="1"/>
        <v>0</v>
      </c>
      <c r="BP18" s="60">
        <f>ROUNDDOWN(F18*0.1,0)</f>
        <v>0</v>
      </c>
      <c r="BQ18" s="426">
        <f>N18</f>
        <v>0</v>
      </c>
      <c r="BR18" s="66">
        <f>IF($BQ$16&lt;=SUM($BP$16:BP18),IF($BQ$16-SUM($BP$16:BP17)&lt;0,0,$BQ$16-SUM($BP$16:BP17)),BP18)</f>
        <v>0</v>
      </c>
      <c r="BS18" s="388">
        <f>R18</f>
        <v>0</v>
      </c>
      <c r="BT18" s="66">
        <f t="shared" si="8"/>
        <v>0</v>
      </c>
      <c r="BU18" s="66">
        <f t="shared" si="2"/>
        <v>0</v>
      </c>
      <c r="BV18" s="388"/>
      <c r="BW18" s="379"/>
      <c r="BX18" s="373"/>
      <c r="BZ18" s="80">
        <f>IF(BL16="第2子軽減対象",ROUNDDOWN(BP18*0.5,0),IF(BL16="第3子以降軽減対象",0,BP18))</f>
        <v>0</v>
      </c>
      <c r="CA18" s="80">
        <f>IF($BQ$16&lt;=SUM($BZ$16:BZ18),IF($BQ$16-SUM($BZ$16:BZ17)&lt;0,0,$BQ$16-SUM($BZ$16:BZ17)),BZ18)</f>
        <v>0</v>
      </c>
      <c r="CB18" s="390"/>
      <c r="CC18" s="388"/>
      <c r="CD18" s="379"/>
      <c r="CE18" s="87">
        <f>IF($CD$16=0,0,IF($CD$16&gt;=SUM($CE$16:CE17),$CD$16-SUM($CE$16:CE17),0))</f>
        <v>0</v>
      </c>
      <c r="CF18" s="87">
        <f t="shared" si="6"/>
        <v>0</v>
      </c>
      <c r="CG18" s="373"/>
      <c r="CH18" s="373"/>
      <c r="CJ18" s="57"/>
    </row>
    <row r="19" spans="1:88" ht="25.5" customHeight="1" thickBot="1" x14ac:dyDescent="0.2">
      <c r="B19" s="362"/>
      <c r="C19" s="435"/>
      <c r="D19" s="364"/>
      <c r="E19" s="107"/>
      <c r="F19" s="313"/>
      <c r="G19" s="314"/>
      <c r="H19" s="314"/>
      <c r="I19" s="315"/>
      <c r="J19" s="256">
        <f t="shared" ref="J19" si="15">BZ19</f>
        <v>0</v>
      </c>
      <c r="K19" s="257"/>
      <c r="L19" s="257"/>
      <c r="M19" s="258"/>
      <c r="N19" s="449"/>
      <c r="O19" s="450"/>
      <c r="P19" s="450"/>
      <c r="Q19" s="451"/>
      <c r="R19" s="253"/>
      <c r="S19" s="254"/>
      <c r="T19" s="254"/>
      <c r="U19" s="255"/>
      <c r="V19" s="256">
        <f t="shared" si="14"/>
        <v>0</v>
      </c>
      <c r="W19" s="257"/>
      <c r="X19" s="257"/>
      <c r="Y19" s="258"/>
      <c r="Z19" s="256">
        <f>IF(C16="非該当",BT19,CE19)</f>
        <v>0</v>
      </c>
      <c r="AA19" s="257"/>
      <c r="AB19" s="257"/>
      <c r="AC19" s="258"/>
      <c r="AD19" s="253"/>
      <c r="AE19" s="254"/>
      <c r="AF19" s="254"/>
      <c r="AG19" s="254"/>
      <c r="AH19" s="152"/>
      <c r="AI19" s="153"/>
      <c r="AJ19" s="153"/>
      <c r="AK19" s="154"/>
      <c r="AL19" s="62"/>
      <c r="AM19" s="322"/>
      <c r="AN19" s="323"/>
      <c r="AO19" s="323"/>
      <c r="AP19" s="324"/>
      <c r="AQ19" s="361"/>
      <c r="AR19" s="77">
        <f t="shared" ref="AR19:AR26" si="16">E9</f>
        <v>0</v>
      </c>
      <c r="AS19" s="289">
        <f t="shared" ref="AS19:AS33" si="17">IF($AH$8&gt;$AH$29,V30,V9)</f>
        <v>0</v>
      </c>
      <c r="AT19" s="241"/>
      <c r="AU19" s="241"/>
      <c r="AV19" s="375"/>
      <c r="AW19" s="289">
        <f>IF(AH8&gt;N8,0,Z9)</f>
        <v>0</v>
      </c>
      <c r="AX19" s="241"/>
      <c r="AY19" s="241"/>
      <c r="AZ19" s="375"/>
      <c r="BA19" s="215">
        <f t="shared" ref="BA19:BA33" si="18">AS19-AW19</f>
        <v>0</v>
      </c>
      <c r="BB19" s="215"/>
      <c r="BC19" s="215"/>
      <c r="BD19" s="216"/>
      <c r="BE19" s="392"/>
      <c r="BF19" s="81"/>
      <c r="BG19" s="81"/>
      <c r="BH19" s="62"/>
      <c r="BI19" s="7"/>
      <c r="BJ19" s="62"/>
      <c r="BL19" s="435"/>
      <c r="BM19" s="364"/>
      <c r="BN19" s="44">
        <f t="shared" si="0"/>
        <v>0</v>
      </c>
      <c r="BO19" s="64">
        <f t="shared" si="1"/>
        <v>0</v>
      </c>
      <c r="BP19" s="63">
        <f>ROUNDDOWN(F19*0.1,1)</f>
        <v>0</v>
      </c>
      <c r="BQ19" s="427"/>
      <c r="BR19" s="63">
        <f>IF($BQ$16&lt;=SUM($BP$16:BP19),IF($BQ$16-SUM($BP$16:BP18)&lt;0,0,$BQ$16-SUM($BP$16:BP18)),BP19)</f>
        <v>0</v>
      </c>
      <c r="BS19" s="389"/>
      <c r="BT19" s="63">
        <f t="shared" si="8"/>
        <v>0</v>
      </c>
      <c r="BU19" s="63">
        <f t="shared" si="2"/>
        <v>0</v>
      </c>
      <c r="BV19" s="389"/>
      <c r="BW19" s="380"/>
      <c r="BX19" s="373"/>
      <c r="BZ19" s="82">
        <f>IF(BL19="第2子軽減対象",ROUNDDOWN(BP19*0.5,0),IF(BL19="第3子以降軽減対象",0,BP19))</f>
        <v>0</v>
      </c>
      <c r="CA19" s="82">
        <f>IF($BQ$16&lt;=SUM($BZ$16:BZ19),IF($BQ$16-SUM($BZ$16:BZ18)&lt;0,0,$BQ$16-SUM($BZ$16:BZ18)),BZ19)</f>
        <v>0</v>
      </c>
      <c r="CB19" s="390"/>
      <c r="CC19" s="389"/>
      <c r="CD19" s="380"/>
      <c r="CE19" s="88">
        <f>IF($CD$16=0,0,IF($CD$16&gt;=SUM($CE$16:CE18),$CD$16-SUM($CE$16:CE18),0))</f>
        <v>0</v>
      </c>
      <c r="CF19" s="88">
        <f t="shared" si="6"/>
        <v>0</v>
      </c>
      <c r="CG19" s="377"/>
      <c r="CH19" s="373"/>
      <c r="CJ19" s="57"/>
    </row>
    <row r="20" spans="1:88" ht="24.95" customHeight="1" x14ac:dyDescent="0.15">
      <c r="B20" s="360" t="s">
        <v>74</v>
      </c>
      <c r="C20" s="440"/>
      <c r="D20" s="49" t="s">
        <v>60</v>
      </c>
      <c r="E20" s="105"/>
      <c r="F20" s="452"/>
      <c r="G20" s="453"/>
      <c r="H20" s="453"/>
      <c r="I20" s="454"/>
      <c r="J20" s="237">
        <f t="shared" si="3"/>
        <v>0</v>
      </c>
      <c r="K20" s="237"/>
      <c r="L20" s="237"/>
      <c r="M20" s="237"/>
      <c r="N20" s="443"/>
      <c r="O20" s="444"/>
      <c r="P20" s="444"/>
      <c r="Q20" s="445"/>
      <c r="R20" s="247">
        <f t="shared" ref="R20" si="19">IF(N20&lt;=SUM(J20:M23),N20,SUM(J20:M23))</f>
        <v>0</v>
      </c>
      <c r="S20" s="248"/>
      <c r="T20" s="248"/>
      <c r="U20" s="249"/>
      <c r="V20" s="237">
        <f>IF($C$20="非該当",BR20,CA20)</f>
        <v>0</v>
      </c>
      <c r="W20" s="237"/>
      <c r="X20" s="237"/>
      <c r="Y20" s="237"/>
      <c r="Z20" s="237">
        <f>IF(C20="非該当",BT20,CE20)</f>
        <v>0</v>
      </c>
      <c r="AA20" s="237"/>
      <c r="AB20" s="237"/>
      <c r="AC20" s="237"/>
      <c r="AD20" s="247">
        <f>R20-SUM(Z20:AC23)</f>
        <v>0</v>
      </c>
      <c r="AE20" s="248"/>
      <c r="AF20" s="248"/>
      <c r="AG20" s="259"/>
      <c r="AH20" s="152"/>
      <c r="AI20" s="153"/>
      <c r="AJ20" s="153"/>
      <c r="AK20" s="154"/>
      <c r="AL20" s="7"/>
      <c r="AM20" s="322"/>
      <c r="AN20" s="323"/>
      <c r="AO20" s="323"/>
      <c r="AP20" s="324"/>
      <c r="AQ20" s="361"/>
      <c r="AR20" s="77">
        <f t="shared" si="16"/>
        <v>0</v>
      </c>
      <c r="AS20" s="289">
        <f t="shared" si="17"/>
        <v>0</v>
      </c>
      <c r="AT20" s="241"/>
      <c r="AU20" s="241"/>
      <c r="AV20" s="375"/>
      <c r="AW20" s="289">
        <f>IF(AH8&gt;N8,0,Z10)</f>
        <v>0</v>
      </c>
      <c r="AX20" s="241"/>
      <c r="AY20" s="241"/>
      <c r="AZ20" s="375"/>
      <c r="BA20" s="215">
        <f t="shared" si="18"/>
        <v>0</v>
      </c>
      <c r="BB20" s="215"/>
      <c r="BC20" s="215"/>
      <c r="BD20" s="216"/>
      <c r="BE20" s="392"/>
      <c r="BF20" s="81"/>
      <c r="BG20" s="81"/>
      <c r="BH20" s="2"/>
      <c r="BI20" s="7"/>
      <c r="BJ20" s="7"/>
      <c r="BL20" s="436">
        <f>C20</f>
        <v>0</v>
      </c>
      <c r="BM20" s="49" t="s">
        <v>60</v>
      </c>
      <c r="BN20" s="42">
        <f t="shared" si="0"/>
        <v>0</v>
      </c>
      <c r="BO20" s="72">
        <f t="shared" si="1"/>
        <v>0</v>
      </c>
      <c r="BP20" s="60">
        <f>ROUNDDOWN(F20*0.1,0)</f>
        <v>0</v>
      </c>
      <c r="BQ20" s="425">
        <f>N20</f>
        <v>0</v>
      </c>
      <c r="BR20" s="67">
        <f>IF(BQ20&lt;=BP20,BQ20,BP20)</f>
        <v>0</v>
      </c>
      <c r="BS20" s="387">
        <f>IF(BQ20&lt;SUM(BP20:BP23),BQ20,SUM(BP20:BP23))</f>
        <v>0</v>
      </c>
      <c r="BT20" s="67">
        <f t="shared" si="8"/>
        <v>0</v>
      </c>
      <c r="BU20" s="67">
        <f t="shared" si="2"/>
        <v>0</v>
      </c>
      <c r="BV20" s="387">
        <f>SUM(BT20:BT23)</f>
        <v>0</v>
      </c>
      <c r="BW20" s="378">
        <f t="shared" ref="BW20" si="20">BS20-BV20</f>
        <v>0</v>
      </c>
      <c r="BX20" s="373"/>
      <c r="BZ20" s="79">
        <f>IF(BL20="第2子軽減対象",ROUNDDOWN(BP20*0.5,0),IF(BL20="第3子以降軽減対象",0,BP20))</f>
        <v>0</v>
      </c>
      <c r="CA20" s="79">
        <f>IF(BQ20&lt;=BZ20,BQ20,BZ20)</f>
        <v>0</v>
      </c>
      <c r="CB20" s="390">
        <f>SUM(CA20:CA23)</f>
        <v>0</v>
      </c>
      <c r="CC20" s="390">
        <f>IF(BL20="非該当",0,BW20)</f>
        <v>0</v>
      </c>
      <c r="CD20" s="378">
        <f>IF(BL20="非該当",BV20,IF(CB20&gt;SUM($CC$8:$CC$23),CB20-SUM($CC$8:$CC$23),0))</f>
        <v>0</v>
      </c>
      <c r="CE20" s="86">
        <f>IF(CD20=0,0,IF(CA20&gt;=CD20,CD20,CA20))</f>
        <v>0</v>
      </c>
      <c r="CF20" s="89">
        <f t="shared" si="6"/>
        <v>0</v>
      </c>
      <c r="CG20" s="378">
        <f>SUM(CF20:CF23)</f>
        <v>0</v>
      </c>
      <c r="CH20" s="373"/>
      <c r="CJ20" s="57"/>
    </row>
    <row r="21" spans="1:88" ht="24.95" customHeight="1" thickBot="1" x14ac:dyDescent="0.2">
      <c r="B21" s="361"/>
      <c r="C21" s="441"/>
      <c r="D21" s="363"/>
      <c r="E21" s="106"/>
      <c r="F21" s="455"/>
      <c r="G21" s="456"/>
      <c r="H21" s="456"/>
      <c r="I21" s="457"/>
      <c r="J21" s="246">
        <f t="shared" si="3"/>
        <v>0</v>
      </c>
      <c r="K21" s="246"/>
      <c r="L21" s="246"/>
      <c r="M21" s="246"/>
      <c r="N21" s="446"/>
      <c r="O21" s="447"/>
      <c r="P21" s="447"/>
      <c r="Q21" s="448"/>
      <c r="R21" s="250"/>
      <c r="S21" s="251"/>
      <c r="T21" s="251"/>
      <c r="U21" s="252"/>
      <c r="V21" s="246">
        <f t="shared" ref="V21:V23" si="21">IF($C$20="非該当",BR21,CA21)</f>
        <v>0</v>
      </c>
      <c r="W21" s="246"/>
      <c r="X21" s="246"/>
      <c r="Y21" s="246"/>
      <c r="Z21" s="246">
        <f>IF(C20="非該当",BT21,CE21)</f>
        <v>0</v>
      </c>
      <c r="AA21" s="246"/>
      <c r="AB21" s="246"/>
      <c r="AC21" s="246"/>
      <c r="AD21" s="250"/>
      <c r="AE21" s="251"/>
      <c r="AF21" s="251"/>
      <c r="AG21" s="260"/>
      <c r="AH21" s="152"/>
      <c r="AI21" s="153"/>
      <c r="AJ21" s="153"/>
      <c r="AK21" s="154"/>
      <c r="AL21" s="7"/>
      <c r="AM21" s="322"/>
      <c r="AN21" s="323"/>
      <c r="AO21" s="323"/>
      <c r="AP21" s="324"/>
      <c r="AQ21" s="362"/>
      <c r="AR21" s="78">
        <f t="shared" si="16"/>
        <v>0</v>
      </c>
      <c r="AS21" s="394">
        <f t="shared" si="17"/>
        <v>0</v>
      </c>
      <c r="AT21" s="395"/>
      <c r="AU21" s="395"/>
      <c r="AV21" s="396"/>
      <c r="AW21" s="394">
        <f>IF(AH8&gt;N8,0,Z11)</f>
        <v>0</v>
      </c>
      <c r="AX21" s="395"/>
      <c r="AY21" s="395"/>
      <c r="AZ21" s="396"/>
      <c r="BA21" s="226">
        <f t="shared" si="18"/>
        <v>0</v>
      </c>
      <c r="BB21" s="226"/>
      <c r="BC21" s="226"/>
      <c r="BD21" s="227"/>
      <c r="BE21" s="392"/>
      <c r="BF21" s="81"/>
      <c r="BG21" s="81"/>
      <c r="BH21" s="2"/>
      <c r="BI21" s="7"/>
      <c r="BJ21" s="7"/>
      <c r="BL21" s="437">
        <f>C21</f>
        <v>0</v>
      </c>
      <c r="BM21" s="439"/>
      <c r="BN21" s="43">
        <f t="shared" si="0"/>
        <v>0</v>
      </c>
      <c r="BO21" s="70">
        <f t="shared" si="1"/>
        <v>0</v>
      </c>
      <c r="BP21" s="59">
        <f>ROUNDDOWN(F21*0.1,0)</f>
        <v>0</v>
      </c>
      <c r="BQ21" s="426">
        <f>N21</f>
        <v>0</v>
      </c>
      <c r="BR21" s="59">
        <f>IF($BQ$20&lt;=SUM($BP$20:BP21),IF($BQ$20-SUM($BP$20:BP20)&lt;0,0,$BQ$20-SUM($BP$20:BP20)),BP21)</f>
        <v>0</v>
      </c>
      <c r="BS21" s="388">
        <f>R21</f>
        <v>0</v>
      </c>
      <c r="BT21" s="59">
        <f t="shared" si="8"/>
        <v>0</v>
      </c>
      <c r="BU21" s="59">
        <f t="shared" si="2"/>
        <v>0</v>
      </c>
      <c r="BV21" s="388"/>
      <c r="BW21" s="379"/>
      <c r="BX21" s="373"/>
      <c r="BZ21" s="80">
        <f>IF(BL20="第2子軽減対象",ROUNDDOWN(BP21*0.5,0),IF(BL20="第3子以降軽減対象",0,BP21))</f>
        <v>0</v>
      </c>
      <c r="CA21" s="80">
        <f>IF($BQ$20&lt;=SUM($BZ$20:BZ21),IF($BQ$20-SUM($BZ$20:BZ20)&lt;0,0,$BQ$20-SUM($BZ$20:BZ20)),BZ21)</f>
        <v>0</v>
      </c>
      <c r="CB21" s="390"/>
      <c r="CC21" s="390"/>
      <c r="CD21" s="379"/>
      <c r="CE21" s="87">
        <f>IF(CD20=0,0,IF(CD20&gt;=CE20,CD20-CE20,0))</f>
        <v>0</v>
      </c>
      <c r="CF21" s="90">
        <f t="shared" si="6"/>
        <v>0</v>
      </c>
      <c r="CG21" s="379"/>
      <c r="CH21" s="373"/>
      <c r="CJ21" s="57"/>
    </row>
    <row r="22" spans="1:88" ht="24.95" customHeight="1" x14ac:dyDescent="0.15">
      <c r="B22" s="361"/>
      <c r="C22" s="441"/>
      <c r="D22" s="363"/>
      <c r="E22" s="106"/>
      <c r="F22" s="455"/>
      <c r="G22" s="456"/>
      <c r="H22" s="456"/>
      <c r="I22" s="457"/>
      <c r="J22" s="246">
        <f t="shared" si="3"/>
        <v>0</v>
      </c>
      <c r="K22" s="246"/>
      <c r="L22" s="246"/>
      <c r="M22" s="246"/>
      <c r="N22" s="446"/>
      <c r="O22" s="447"/>
      <c r="P22" s="447"/>
      <c r="Q22" s="448"/>
      <c r="R22" s="250"/>
      <c r="S22" s="251"/>
      <c r="T22" s="251"/>
      <c r="U22" s="252"/>
      <c r="V22" s="246">
        <f t="shared" si="21"/>
        <v>0</v>
      </c>
      <c r="W22" s="246"/>
      <c r="X22" s="246"/>
      <c r="Y22" s="246"/>
      <c r="Z22" s="246">
        <f>IF(C20="非該当",BT22,CE22)</f>
        <v>0</v>
      </c>
      <c r="AA22" s="246"/>
      <c r="AB22" s="246"/>
      <c r="AC22" s="246"/>
      <c r="AD22" s="250"/>
      <c r="AE22" s="251"/>
      <c r="AF22" s="251"/>
      <c r="AG22" s="260"/>
      <c r="AH22" s="152"/>
      <c r="AI22" s="153"/>
      <c r="AJ22" s="153"/>
      <c r="AK22" s="154"/>
      <c r="AL22" s="7"/>
      <c r="AM22" s="322"/>
      <c r="AN22" s="323"/>
      <c r="AO22" s="323"/>
      <c r="AP22" s="324"/>
      <c r="AQ22" s="360" t="s">
        <v>72</v>
      </c>
      <c r="AR22" s="75">
        <f t="shared" si="16"/>
        <v>0</v>
      </c>
      <c r="AS22" s="414">
        <f t="shared" si="17"/>
        <v>0</v>
      </c>
      <c r="AT22" s="415"/>
      <c r="AU22" s="415"/>
      <c r="AV22" s="416"/>
      <c r="AW22" s="414">
        <f>IF(AH8&gt;N12,0,Z12)</f>
        <v>0</v>
      </c>
      <c r="AX22" s="415"/>
      <c r="AY22" s="415"/>
      <c r="AZ22" s="416"/>
      <c r="BA22" s="228">
        <f t="shared" si="18"/>
        <v>0</v>
      </c>
      <c r="BB22" s="228"/>
      <c r="BC22" s="228"/>
      <c r="BD22" s="229"/>
      <c r="BE22" s="392"/>
      <c r="BF22" s="81"/>
      <c r="BG22" s="81"/>
      <c r="BH22" s="2"/>
      <c r="BI22" s="2"/>
      <c r="BJ22" s="7"/>
      <c r="BL22" s="437">
        <f>C22</f>
        <v>0</v>
      </c>
      <c r="BM22" s="363"/>
      <c r="BN22" s="43">
        <f t="shared" si="0"/>
        <v>0</v>
      </c>
      <c r="BO22" s="73">
        <f t="shared" si="1"/>
        <v>0</v>
      </c>
      <c r="BP22" s="60">
        <f>ROUNDDOWN(F22*0.1,0)</f>
        <v>0</v>
      </c>
      <c r="BQ22" s="426">
        <f>N22</f>
        <v>0</v>
      </c>
      <c r="BR22" s="66">
        <f>IF($BQ$20&lt;=SUM($BP$20:BP22),IF($BQ$20-SUM($BP$20:BP21)&lt;0,0,$BQ$20-SUM($BP$20:BP21)),BP22)</f>
        <v>0</v>
      </c>
      <c r="BS22" s="388">
        <f>R22</f>
        <v>0</v>
      </c>
      <c r="BT22" s="66">
        <f t="shared" si="8"/>
        <v>0</v>
      </c>
      <c r="BU22" s="66">
        <f t="shared" si="2"/>
        <v>0</v>
      </c>
      <c r="BV22" s="388"/>
      <c r="BW22" s="379"/>
      <c r="BX22" s="373"/>
      <c r="BZ22" s="80">
        <f>IF(BL20="第2子軽減対象",ROUNDDOWN(BP22*0.5,0),IF(BL20="第3子以降軽減対象",0,BP22))</f>
        <v>0</v>
      </c>
      <c r="CA22" s="80">
        <f>IF($BQ$20&lt;=SUM($BZ$20:BZ22),IF($BQ$20-SUM($BZ$20:BZ21)&lt;0,0,$BQ$20-SUM($BZ$20:BZ21)),BZ22)</f>
        <v>0</v>
      </c>
      <c r="CB22" s="390"/>
      <c r="CC22" s="390"/>
      <c r="CD22" s="379"/>
      <c r="CE22" s="87">
        <f>IF($CD$20=0,0,IF($CD$20&gt;=SUM($CE$20:CE21),$CD$20-SUM($CE$20:CE21),0))</f>
        <v>0</v>
      </c>
      <c r="CF22" s="90">
        <f t="shared" si="6"/>
        <v>0</v>
      </c>
      <c r="CG22" s="379"/>
      <c r="CH22" s="373"/>
      <c r="CJ22" s="57"/>
    </row>
    <row r="23" spans="1:88" ht="24.95" customHeight="1" thickBot="1" x14ac:dyDescent="0.2">
      <c r="B23" s="362"/>
      <c r="C23" s="442"/>
      <c r="D23" s="364"/>
      <c r="E23" s="107"/>
      <c r="F23" s="313"/>
      <c r="G23" s="314"/>
      <c r="H23" s="314"/>
      <c r="I23" s="315"/>
      <c r="J23" s="256">
        <f t="shared" ref="J23" si="22">BZ23</f>
        <v>0</v>
      </c>
      <c r="K23" s="257"/>
      <c r="L23" s="257"/>
      <c r="M23" s="258"/>
      <c r="N23" s="449"/>
      <c r="O23" s="450"/>
      <c r="P23" s="450"/>
      <c r="Q23" s="451"/>
      <c r="R23" s="253"/>
      <c r="S23" s="254"/>
      <c r="T23" s="254"/>
      <c r="U23" s="255"/>
      <c r="V23" s="256">
        <f t="shared" si="21"/>
        <v>0</v>
      </c>
      <c r="W23" s="257"/>
      <c r="X23" s="257"/>
      <c r="Y23" s="258"/>
      <c r="Z23" s="256">
        <f>IF(C20="非該当",BT23,CE23)</f>
        <v>0</v>
      </c>
      <c r="AA23" s="257"/>
      <c r="AB23" s="257"/>
      <c r="AC23" s="258"/>
      <c r="AD23" s="253"/>
      <c r="AE23" s="254"/>
      <c r="AF23" s="254"/>
      <c r="AG23" s="261"/>
      <c r="AH23" s="155"/>
      <c r="AI23" s="156"/>
      <c r="AJ23" s="156"/>
      <c r="AK23" s="157"/>
      <c r="AL23" s="7"/>
      <c r="AM23" s="322"/>
      <c r="AN23" s="323"/>
      <c r="AO23" s="323"/>
      <c r="AP23" s="324"/>
      <c r="AQ23" s="361"/>
      <c r="AR23" s="77">
        <f t="shared" si="16"/>
        <v>0</v>
      </c>
      <c r="AS23" s="289">
        <f t="shared" si="17"/>
        <v>0</v>
      </c>
      <c r="AT23" s="241"/>
      <c r="AU23" s="241"/>
      <c r="AV23" s="375"/>
      <c r="AW23" s="289">
        <f>IF(AH8&gt;N12,0,Z13)</f>
        <v>0</v>
      </c>
      <c r="AX23" s="241"/>
      <c r="AY23" s="241"/>
      <c r="AZ23" s="375"/>
      <c r="BA23" s="215">
        <f t="shared" si="18"/>
        <v>0</v>
      </c>
      <c r="BB23" s="215"/>
      <c r="BC23" s="215"/>
      <c r="BD23" s="216"/>
      <c r="BE23" s="392"/>
      <c r="BF23" s="81"/>
      <c r="BG23" s="81"/>
      <c r="BH23" s="62"/>
      <c r="BI23" s="62"/>
      <c r="BJ23" s="7"/>
      <c r="BL23" s="438"/>
      <c r="BM23" s="364"/>
      <c r="BN23" s="44">
        <f t="shared" si="0"/>
        <v>0</v>
      </c>
      <c r="BO23" s="64">
        <f t="shared" si="1"/>
        <v>0</v>
      </c>
      <c r="BP23" s="63">
        <f>ROUNDDOWN(F23*0.1,1)</f>
        <v>0</v>
      </c>
      <c r="BQ23" s="427"/>
      <c r="BR23" s="63">
        <f>IF($BQ$20&lt;=SUM($BP$20:BP23),IF($BQ$20-SUM($BP$20:BP22)&lt;0,0,$BQ$20-SUM($BP$20:BP22)),BP23)</f>
        <v>0</v>
      </c>
      <c r="BS23" s="389"/>
      <c r="BT23" s="63">
        <f t="shared" si="8"/>
        <v>0</v>
      </c>
      <c r="BU23" s="63">
        <f t="shared" si="2"/>
        <v>0</v>
      </c>
      <c r="BV23" s="389"/>
      <c r="BW23" s="380"/>
      <c r="BX23" s="374"/>
      <c r="BZ23" s="82">
        <f>IF(BL23="第2子軽減対象",ROUNDDOWN(BP23*0.5,0),IF(BL23="第3子以降軽減対象",0,BP23))</f>
        <v>0</v>
      </c>
      <c r="CA23" s="82">
        <f>IF($BQ$20&lt;=SUM($BZ$20:BZ23),IF($BQ$20-SUM($BZ$20:BZ22)&lt;0,0,$BQ$20-SUM($BZ$20:BZ22)),BZ23)</f>
        <v>0</v>
      </c>
      <c r="CB23" s="390"/>
      <c r="CC23" s="390"/>
      <c r="CD23" s="380"/>
      <c r="CE23" s="88">
        <f>IF($CD$20=0,0,IF($CD$20&gt;=SUM($CE$20:CE22),$CD$20-SUM($CE$20:CE22),0))</f>
        <v>0</v>
      </c>
      <c r="CF23" s="91">
        <f t="shared" si="6"/>
        <v>0</v>
      </c>
      <c r="CG23" s="380"/>
      <c r="CH23" s="374"/>
      <c r="CJ23" s="57"/>
    </row>
    <row r="24" spans="1:88" ht="24.95" customHeight="1" x14ac:dyDescent="0.15">
      <c r="B24" s="18"/>
      <c r="C24" s="18"/>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2"/>
      <c r="AM24" s="322" t="str">
        <f>IF(AH8=0,"","↓")</f>
        <v/>
      </c>
      <c r="AN24" s="323"/>
      <c r="AO24" s="323"/>
      <c r="AP24" s="324"/>
      <c r="AQ24" s="361"/>
      <c r="AR24" s="77">
        <f t="shared" si="16"/>
        <v>0</v>
      </c>
      <c r="AS24" s="289">
        <f t="shared" si="17"/>
        <v>0</v>
      </c>
      <c r="AT24" s="241"/>
      <c r="AU24" s="241"/>
      <c r="AV24" s="375"/>
      <c r="AW24" s="289">
        <f>IF(AH8&gt;N12,0,Z14)</f>
        <v>0</v>
      </c>
      <c r="AX24" s="241"/>
      <c r="AY24" s="241"/>
      <c r="AZ24" s="375"/>
      <c r="BA24" s="215">
        <f t="shared" si="18"/>
        <v>0</v>
      </c>
      <c r="BB24" s="215"/>
      <c r="BC24" s="215"/>
      <c r="BD24" s="216"/>
      <c r="BE24" s="392"/>
      <c r="BF24" s="81"/>
      <c r="BG24" s="81"/>
      <c r="BH24" s="2"/>
      <c r="BI24" s="2"/>
      <c r="BJ24" s="2"/>
    </row>
    <row r="25" spans="1:88" ht="24.75" customHeight="1" thickBot="1" x14ac:dyDescent="0.2">
      <c r="A25" s="18" t="s">
        <v>67</v>
      </c>
      <c r="B25" s="18"/>
      <c r="C25" s="18"/>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2"/>
      <c r="AM25" s="322"/>
      <c r="AN25" s="323"/>
      <c r="AO25" s="323"/>
      <c r="AP25" s="324"/>
      <c r="AQ25" s="362"/>
      <c r="AR25" s="78">
        <f t="shared" si="16"/>
        <v>0</v>
      </c>
      <c r="AS25" s="394">
        <f t="shared" si="17"/>
        <v>0</v>
      </c>
      <c r="AT25" s="395"/>
      <c r="AU25" s="395"/>
      <c r="AV25" s="396"/>
      <c r="AW25" s="394">
        <f>IF(AH8&gt;N12,0,Z15)</f>
        <v>0</v>
      </c>
      <c r="AX25" s="395"/>
      <c r="AY25" s="395"/>
      <c r="AZ25" s="396"/>
      <c r="BA25" s="226">
        <f t="shared" si="18"/>
        <v>0</v>
      </c>
      <c r="BB25" s="226"/>
      <c r="BC25" s="226"/>
      <c r="BD25" s="227"/>
      <c r="BE25" s="392"/>
      <c r="BF25" s="81"/>
      <c r="BG25" s="81"/>
      <c r="BH25" s="2"/>
      <c r="BI25" s="2"/>
      <c r="BJ25" s="2"/>
    </row>
    <row r="26" spans="1:88" ht="24.75" customHeight="1" thickBot="1" x14ac:dyDescent="0.2">
      <c r="A26" s="18" t="s">
        <v>88</v>
      </c>
      <c r="B26" s="14"/>
      <c r="C26" s="14"/>
      <c r="D26" s="12"/>
      <c r="E26" s="12"/>
      <c r="J26" s="401" t="s">
        <v>89</v>
      </c>
      <c r="K26" s="402"/>
      <c r="L26" s="402"/>
      <c r="M26" s="403"/>
      <c r="Z26" s="45"/>
      <c r="AD26" s="14"/>
      <c r="AH26" s="262" t="s">
        <v>65</v>
      </c>
      <c r="AI26" s="306"/>
      <c r="AJ26" s="306"/>
      <c r="AK26" s="307"/>
      <c r="AL26" s="2"/>
      <c r="AM26" s="316" t="str">
        <f>IF(AH8=0,"",IF(AH8&gt;AH29,BO2,BO3))</f>
        <v/>
      </c>
      <c r="AN26" s="317"/>
      <c r="AO26" s="317"/>
      <c r="AP26" s="318"/>
      <c r="AQ26" s="310" t="s">
        <v>73</v>
      </c>
      <c r="AR26" s="75">
        <f t="shared" si="16"/>
        <v>0</v>
      </c>
      <c r="AS26" s="406">
        <f t="shared" si="17"/>
        <v>0</v>
      </c>
      <c r="AT26" s="407"/>
      <c r="AU26" s="407"/>
      <c r="AV26" s="408"/>
      <c r="AW26" s="406">
        <f>IF(AH8&gt;N16,0,Z16)</f>
        <v>0</v>
      </c>
      <c r="AX26" s="407"/>
      <c r="AY26" s="407"/>
      <c r="AZ26" s="408"/>
      <c r="BA26" s="228">
        <f t="shared" si="18"/>
        <v>0</v>
      </c>
      <c r="BB26" s="228"/>
      <c r="BC26" s="228"/>
      <c r="BD26" s="229"/>
      <c r="BE26" s="392"/>
      <c r="BF26" s="81"/>
      <c r="BG26" s="81"/>
      <c r="BH26" s="2"/>
      <c r="BI26" s="2"/>
      <c r="BJ26" s="2"/>
    </row>
    <row r="27" spans="1:88" ht="25.5" customHeight="1" x14ac:dyDescent="0.15">
      <c r="B27" s="348" t="s">
        <v>4</v>
      </c>
      <c r="C27" s="412" t="s">
        <v>76</v>
      </c>
      <c r="D27" s="230" t="s">
        <v>16</v>
      </c>
      <c r="E27" s="235"/>
      <c r="F27" s="230" t="s">
        <v>0</v>
      </c>
      <c r="G27" s="234"/>
      <c r="H27" s="234"/>
      <c r="I27" s="235"/>
      <c r="J27" s="404" t="s">
        <v>91</v>
      </c>
      <c r="K27" s="429"/>
      <c r="L27" s="429"/>
      <c r="M27" s="430"/>
      <c r="N27" s="230" t="s">
        <v>2</v>
      </c>
      <c r="O27" s="234"/>
      <c r="P27" s="234"/>
      <c r="Q27" s="235"/>
      <c r="R27" s="275" t="s">
        <v>90</v>
      </c>
      <c r="S27" s="234"/>
      <c r="T27" s="234"/>
      <c r="U27" s="235"/>
      <c r="V27" s="275" t="s">
        <v>101</v>
      </c>
      <c r="W27" s="234"/>
      <c r="X27" s="234"/>
      <c r="Y27" s="235"/>
      <c r="Z27" s="308" t="s">
        <v>58</v>
      </c>
      <c r="AA27" s="308"/>
      <c r="AB27" s="308"/>
      <c r="AC27" s="308"/>
      <c r="AD27" s="308" t="s">
        <v>63</v>
      </c>
      <c r="AE27" s="308"/>
      <c r="AF27" s="308"/>
      <c r="AG27" s="342"/>
      <c r="AH27" s="269" t="s">
        <v>69</v>
      </c>
      <c r="AI27" s="270"/>
      <c r="AJ27" s="270"/>
      <c r="AK27" s="271"/>
      <c r="AL27" s="2"/>
      <c r="AM27" s="316"/>
      <c r="AN27" s="317"/>
      <c r="AO27" s="317"/>
      <c r="AP27" s="318"/>
      <c r="AQ27" s="311"/>
      <c r="AR27" s="77">
        <f t="shared" ref="AR27:AR33" si="23">E17</f>
        <v>0</v>
      </c>
      <c r="AS27" s="409">
        <f t="shared" si="17"/>
        <v>0</v>
      </c>
      <c r="AT27" s="410"/>
      <c r="AU27" s="410"/>
      <c r="AV27" s="411"/>
      <c r="AW27" s="409">
        <f>IF(AH8&gt;N16,0,Z17)</f>
        <v>0</v>
      </c>
      <c r="AX27" s="410"/>
      <c r="AY27" s="410"/>
      <c r="AZ27" s="411"/>
      <c r="BA27" s="215">
        <f t="shared" si="18"/>
        <v>0</v>
      </c>
      <c r="BB27" s="215"/>
      <c r="BC27" s="215"/>
      <c r="BD27" s="216"/>
      <c r="BE27" s="392"/>
      <c r="BF27" s="81"/>
      <c r="BG27" s="81"/>
      <c r="BH27" s="2"/>
      <c r="BI27" s="2"/>
      <c r="BJ27" s="2"/>
    </row>
    <row r="28" spans="1:88" ht="25.5" customHeight="1" thickBot="1" x14ac:dyDescent="0.2">
      <c r="B28" s="349"/>
      <c r="C28" s="413"/>
      <c r="D28" s="232"/>
      <c r="E28" s="233"/>
      <c r="F28" s="232"/>
      <c r="G28" s="236"/>
      <c r="H28" s="236"/>
      <c r="I28" s="233"/>
      <c r="J28" s="405"/>
      <c r="K28" s="431"/>
      <c r="L28" s="431"/>
      <c r="M28" s="432"/>
      <c r="N28" s="232"/>
      <c r="O28" s="236"/>
      <c r="P28" s="236"/>
      <c r="Q28" s="233"/>
      <c r="R28" s="232"/>
      <c r="S28" s="236"/>
      <c r="T28" s="236"/>
      <c r="U28" s="233"/>
      <c r="V28" s="232"/>
      <c r="W28" s="236"/>
      <c r="X28" s="236"/>
      <c r="Y28" s="233"/>
      <c r="Z28" s="309"/>
      <c r="AA28" s="309"/>
      <c r="AB28" s="309"/>
      <c r="AC28" s="309"/>
      <c r="AD28" s="309"/>
      <c r="AE28" s="309"/>
      <c r="AF28" s="309"/>
      <c r="AG28" s="343"/>
      <c r="AH28" s="272"/>
      <c r="AI28" s="273"/>
      <c r="AJ28" s="273"/>
      <c r="AK28" s="274"/>
      <c r="AL28" s="2"/>
      <c r="AM28" s="316"/>
      <c r="AN28" s="317"/>
      <c r="AO28" s="317"/>
      <c r="AP28" s="318"/>
      <c r="AQ28" s="311"/>
      <c r="AR28" s="77">
        <f t="shared" si="23"/>
        <v>0</v>
      </c>
      <c r="AS28" s="409">
        <f t="shared" si="17"/>
        <v>0</v>
      </c>
      <c r="AT28" s="410"/>
      <c r="AU28" s="410"/>
      <c r="AV28" s="411"/>
      <c r="AW28" s="409">
        <f>IF(AH8&gt;N16,0,Z18)</f>
        <v>0</v>
      </c>
      <c r="AX28" s="410"/>
      <c r="AY28" s="410"/>
      <c r="AZ28" s="411"/>
      <c r="BA28" s="215">
        <f t="shared" si="18"/>
        <v>0</v>
      </c>
      <c r="BB28" s="215"/>
      <c r="BC28" s="215"/>
      <c r="BD28" s="216"/>
      <c r="BE28" s="392"/>
      <c r="BF28" s="7"/>
      <c r="BG28" s="7"/>
      <c r="BH28" s="7"/>
      <c r="BI28" s="2"/>
      <c r="BJ28" s="2"/>
    </row>
    <row r="29" spans="1:88" ht="25.5" customHeight="1" thickBot="1" x14ac:dyDescent="0.2">
      <c r="B29" s="360" t="s">
        <v>71</v>
      </c>
      <c r="C29" s="412" t="str">
        <f>C8</f>
        <v>非該当</v>
      </c>
      <c r="D29" s="49" t="s">
        <v>60</v>
      </c>
      <c r="E29" s="46" t="str">
        <f>IF(E8="","",E8)</f>
        <v/>
      </c>
      <c r="F29" s="237">
        <f t="shared" ref="F29:F44" si="24">IF(F8="",0,F8)</f>
        <v>0</v>
      </c>
      <c r="G29" s="237" t="str">
        <f t="shared" ref="G29:I44" si="25">IF(G8="","",G8)</f>
        <v/>
      </c>
      <c r="H29" s="237" t="str">
        <f t="shared" si="25"/>
        <v/>
      </c>
      <c r="I29" s="237" t="str">
        <f t="shared" si="25"/>
        <v/>
      </c>
      <c r="J29" s="328">
        <f t="shared" ref="J29:J44" si="26">BZ8</f>
        <v>0</v>
      </c>
      <c r="K29" s="329"/>
      <c r="L29" s="329"/>
      <c r="M29" s="330"/>
      <c r="N29" s="247">
        <f>IF(N8="",0,N8)</f>
        <v>0</v>
      </c>
      <c r="O29" s="248"/>
      <c r="P29" s="248"/>
      <c r="Q29" s="249"/>
      <c r="R29" s="247">
        <f>IF(N29&lt;=SUM(J29:M32),N29,SUM(J29:M32))</f>
        <v>0</v>
      </c>
      <c r="S29" s="248"/>
      <c r="T29" s="248"/>
      <c r="U29" s="248"/>
      <c r="V29" s="237">
        <f>IF(N29&lt;=J29,N29,J29)</f>
        <v>0</v>
      </c>
      <c r="W29" s="237"/>
      <c r="X29" s="237"/>
      <c r="Y29" s="237"/>
      <c r="Z29" s="336"/>
      <c r="AA29" s="336"/>
      <c r="AB29" s="336"/>
      <c r="AC29" s="336"/>
      <c r="AD29" s="336"/>
      <c r="AE29" s="336"/>
      <c r="AF29" s="336"/>
      <c r="AG29" s="339"/>
      <c r="AH29" s="149">
        <f>IF(SUM(R29:U44)&gt;N29,N29,SUM(R29:U44))</f>
        <v>0</v>
      </c>
      <c r="AI29" s="150"/>
      <c r="AJ29" s="150"/>
      <c r="AK29" s="151"/>
      <c r="AL29" s="39"/>
      <c r="AM29" s="316"/>
      <c r="AN29" s="317"/>
      <c r="AO29" s="317"/>
      <c r="AP29" s="318"/>
      <c r="AQ29" s="312"/>
      <c r="AR29" s="78">
        <f t="shared" si="23"/>
        <v>0</v>
      </c>
      <c r="AS29" s="365">
        <f t="shared" si="17"/>
        <v>0</v>
      </c>
      <c r="AT29" s="366"/>
      <c r="AU29" s="366"/>
      <c r="AV29" s="367"/>
      <c r="AW29" s="365">
        <f>IF(AH8&gt;N16,0,Z19)</f>
        <v>0</v>
      </c>
      <c r="AX29" s="366"/>
      <c r="AY29" s="366"/>
      <c r="AZ29" s="367"/>
      <c r="BA29" s="226">
        <f t="shared" si="18"/>
        <v>0</v>
      </c>
      <c r="BB29" s="226"/>
      <c r="BC29" s="226"/>
      <c r="BD29" s="227"/>
      <c r="BE29" s="392"/>
      <c r="BF29" s="7"/>
      <c r="BG29" s="7"/>
      <c r="BH29" s="7"/>
      <c r="BI29" s="2"/>
      <c r="BJ29" s="2"/>
    </row>
    <row r="30" spans="1:88" ht="25.5" customHeight="1" x14ac:dyDescent="0.15">
      <c r="B30" s="361"/>
      <c r="C30" s="428"/>
      <c r="D30" s="363"/>
      <c r="E30" s="47" t="str">
        <f t="shared" ref="E30:E44" si="27">IF(E9="","",E9)</f>
        <v/>
      </c>
      <c r="F30" s="246">
        <f t="shared" si="24"/>
        <v>0</v>
      </c>
      <c r="G30" s="246" t="str">
        <f t="shared" si="25"/>
        <v/>
      </c>
      <c r="H30" s="246" t="str">
        <f t="shared" si="25"/>
        <v/>
      </c>
      <c r="I30" s="246" t="str">
        <f t="shared" si="25"/>
        <v/>
      </c>
      <c r="J30" s="331">
        <f t="shared" si="26"/>
        <v>0</v>
      </c>
      <c r="K30" s="332"/>
      <c r="L30" s="332"/>
      <c r="M30" s="333"/>
      <c r="N30" s="250"/>
      <c r="O30" s="251"/>
      <c r="P30" s="251"/>
      <c r="Q30" s="252"/>
      <c r="R30" s="250"/>
      <c r="S30" s="251"/>
      <c r="T30" s="251"/>
      <c r="U30" s="251"/>
      <c r="V30" s="246">
        <f>IF($N$29&lt;=SUM($J$29:M30)+SUM($J$33+$J$37+$J$41),IF($N$29-(SUM($J$33+$J$37+$J$41)+SUM($J$29:M29))&lt;0,0,($N$29-(SUM($J$33+$J$37+$J$41)+SUM($J$29:M29)))),J30)</f>
        <v>0</v>
      </c>
      <c r="W30" s="246"/>
      <c r="X30" s="246"/>
      <c r="Y30" s="246"/>
      <c r="Z30" s="337"/>
      <c r="AA30" s="337"/>
      <c r="AB30" s="337"/>
      <c r="AC30" s="337"/>
      <c r="AD30" s="337"/>
      <c r="AE30" s="337"/>
      <c r="AF30" s="337"/>
      <c r="AG30" s="340"/>
      <c r="AH30" s="152"/>
      <c r="AI30" s="153"/>
      <c r="AJ30" s="153"/>
      <c r="AK30" s="154"/>
      <c r="AL30" s="2"/>
      <c r="AM30" s="316"/>
      <c r="AN30" s="317"/>
      <c r="AO30" s="317"/>
      <c r="AP30" s="318"/>
      <c r="AQ30" s="310" t="s">
        <v>74</v>
      </c>
      <c r="AR30" s="75">
        <f t="shared" si="23"/>
        <v>0</v>
      </c>
      <c r="AS30" s="406">
        <f t="shared" si="17"/>
        <v>0</v>
      </c>
      <c r="AT30" s="407"/>
      <c r="AU30" s="407"/>
      <c r="AV30" s="408"/>
      <c r="AW30" s="406">
        <f>IF(AH8&gt;N20,0,Z20)</f>
        <v>0</v>
      </c>
      <c r="AX30" s="407"/>
      <c r="AY30" s="407"/>
      <c r="AZ30" s="408"/>
      <c r="BA30" s="228">
        <f t="shared" si="18"/>
        <v>0</v>
      </c>
      <c r="BB30" s="228"/>
      <c r="BC30" s="228"/>
      <c r="BD30" s="229"/>
      <c r="BE30" s="392"/>
      <c r="BF30" s="7"/>
      <c r="BG30" s="7"/>
      <c r="BH30" s="7"/>
      <c r="BI30" s="2"/>
      <c r="BJ30" s="2"/>
    </row>
    <row r="31" spans="1:88" ht="25.5" customHeight="1" x14ac:dyDescent="0.15">
      <c r="B31" s="361"/>
      <c r="C31" s="428"/>
      <c r="D31" s="363"/>
      <c r="E31" s="47" t="str">
        <f t="shared" si="27"/>
        <v/>
      </c>
      <c r="F31" s="246">
        <f t="shared" si="24"/>
        <v>0</v>
      </c>
      <c r="G31" s="246" t="str">
        <f t="shared" si="25"/>
        <v/>
      </c>
      <c r="H31" s="246" t="str">
        <f t="shared" si="25"/>
        <v/>
      </c>
      <c r="I31" s="246" t="str">
        <f t="shared" si="25"/>
        <v/>
      </c>
      <c r="J31" s="331">
        <f t="shared" si="26"/>
        <v>0</v>
      </c>
      <c r="K31" s="332"/>
      <c r="L31" s="332"/>
      <c r="M31" s="333"/>
      <c r="N31" s="250"/>
      <c r="O31" s="251"/>
      <c r="P31" s="251"/>
      <c r="Q31" s="252"/>
      <c r="R31" s="250"/>
      <c r="S31" s="251"/>
      <c r="T31" s="251"/>
      <c r="U31" s="251"/>
      <c r="V31" s="331">
        <f>IF($N$29&lt;=SUM($J$29:M31)+J33+J37+J41,IF($N$29-(SUM($J$29:M30)+J33+J37+J41)&lt;0,0,($N$29-(SUM($J$29:M30)+J33+J37+N41))),J31)</f>
        <v>0</v>
      </c>
      <c r="W31" s="332"/>
      <c r="X31" s="332"/>
      <c r="Y31" s="333"/>
      <c r="Z31" s="337"/>
      <c r="AA31" s="337"/>
      <c r="AB31" s="337"/>
      <c r="AC31" s="337"/>
      <c r="AD31" s="337"/>
      <c r="AE31" s="337"/>
      <c r="AF31" s="337"/>
      <c r="AG31" s="340"/>
      <c r="AH31" s="152"/>
      <c r="AI31" s="153"/>
      <c r="AJ31" s="153"/>
      <c r="AK31" s="154"/>
      <c r="AL31" s="2"/>
      <c r="AM31" s="316"/>
      <c r="AN31" s="317"/>
      <c r="AO31" s="317"/>
      <c r="AP31" s="318"/>
      <c r="AQ31" s="311"/>
      <c r="AR31" s="77">
        <f t="shared" si="23"/>
        <v>0</v>
      </c>
      <c r="AS31" s="409">
        <f t="shared" si="17"/>
        <v>0</v>
      </c>
      <c r="AT31" s="410"/>
      <c r="AU31" s="410"/>
      <c r="AV31" s="411"/>
      <c r="AW31" s="409">
        <f>IF(AH8&gt;N20,0,Z21)</f>
        <v>0</v>
      </c>
      <c r="AX31" s="410"/>
      <c r="AY31" s="410"/>
      <c r="AZ31" s="411"/>
      <c r="BA31" s="215">
        <f t="shared" si="18"/>
        <v>0</v>
      </c>
      <c r="BB31" s="215"/>
      <c r="BC31" s="215"/>
      <c r="BD31" s="216"/>
      <c r="BE31" s="392"/>
      <c r="BF31" s="81"/>
      <c r="BG31" s="81"/>
      <c r="BH31" s="2"/>
      <c r="BI31" s="2"/>
      <c r="BJ31" s="2"/>
    </row>
    <row r="32" spans="1:88" ht="25.5" customHeight="1" x14ac:dyDescent="0.15">
      <c r="B32" s="362"/>
      <c r="C32" s="413"/>
      <c r="D32" s="364"/>
      <c r="E32" s="48" t="str">
        <f t="shared" si="27"/>
        <v/>
      </c>
      <c r="F32" s="256">
        <f t="shared" si="24"/>
        <v>0</v>
      </c>
      <c r="G32" s="257" t="str">
        <f t="shared" si="25"/>
        <v/>
      </c>
      <c r="H32" s="257" t="str">
        <f t="shared" si="25"/>
        <v/>
      </c>
      <c r="I32" s="258" t="str">
        <f t="shared" si="25"/>
        <v/>
      </c>
      <c r="J32" s="256">
        <f t="shared" si="26"/>
        <v>0</v>
      </c>
      <c r="K32" s="257"/>
      <c r="L32" s="257"/>
      <c r="M32" s="258"/>
      <c r="N32" s="253"/>
      <c r="O32" s="254"/>
      <c r="P32" s="254"/>
      <c r="Q32" s="255"/>
      <c r="R32" s="253"/>
      <c r="S32" s="254"/>
      <c r="T32" s="254"/>
      <c r="U32" s="254"/>
      <c r="V32" s="256">
        <f>IF($N$29&lt;=SUM($J$29:M32)+J33+J37+J41,IF($N$29-(SUM($J$29:M31)+J33+J37+J41)&lt;0,0,($N$29-(SUM($J$29:M31)+J33+J37+J41))),J32)</f>
        <v>0</v>
      </c>
      <c r="W32" s="257"/>
      <c r="X32" s="257"/>
      <c r="Y32" s="258"/>
      <c r="Z32" s="337"/>
      <c r="AA32" s="337"/>
      <c r="AB32" s="337"/>
      <c r="AC32" s="337"/>
      <c r="AD32" s="337"/>
      <c r="AE32" s="337"/>
      <c r="AF32" s="337"/>
      <c r="AG32" s="340"/>
      <c r="AH32" s="152"/>
      <c r="AI32" s="153"/>
      <c r="AJ32" s="153"/>
      <c r="AK32" s="154"/>
      <c r="AL32" s="62"/>
      <c r="AM32" s="316"/>
      <c r="AN32" s="317"/>
      <c r="AO32" s="317"/>
      <c r="AP32" s="318"/>
      <c r="AQ32" s="311"/>
      <c r="AR32" s="77">
        <f t="shared" si="23"/>
        <v>0</v>
      </c>
      <c r="AS32" s="409">
        <f t="shared" si="17"/>
        <v>0</v>
      </c>
      <c r="AT32" s="410"/>
      <c r="AU32" s="410"/>
      <c r="AV32" s="411"/>
      <c r="AW32" s="409">
        <f>IF(AH8&gt;N20,0,Z22)</f>
        <v>0</v>
      </c>
      <c r="AX32" s="410"/>
      <c r="AY32" s="410"/>
      <c r="AZ32" s="411"/>
      <c r="BA32" s="215">
        <f t="shared" si="18"/>
        <v>0</v>
      </c>
      <c r="BB32" s="215"/>
      <c r="BC32" s="215"/>
      <c r="BD32" s="216"/>
      <c r="BE32" s="392"/>
      <c r="BF32" s="81"/>
      <c r="BG32" s="81"/>
      <c r="BH32" s="2"/>
      <c r="BI32" s="2"/>
      <c r="BJ32" s="2"/>
    </row>
    <row r="33" spans="2:62" ht="25.5" customHeight="1" thickBot="1" x14ac:dyDescent="0.2">
      <c r="B33" s="360" t="s">
        <v>72</v>
      </c>
      <c r="C33" s="412" t="str">
        <f>C12</f>
        <v>非該当</v>
      </c>
      <c r="D33" s="49" t="s">
        <v>60</v>
      </c>
      <c r="E33" s="46" t="str">
        <f t="shared" si="27"/>
        <v/>
      </c>
      <c r="F33" s="237">
        <f t="shared" si="24"/>
        <v>0</v>
      </c>
      <c r="G33" s="237" t="str">
        <f t="shared" si="25"/>
        <v/>
      </c>
      <c r="H33" s="237" t="str">
        <f t="shared" si="25"/>
        <v/>
      </c>
      <c r="I33" s="237" t="str">
        <f t="shared" si="25"/>
        <v/>
      </c>
      <c r="J33" s="328">
        <f t="shared" si="26"/>
        <v>0</v>
      </c>
      <c r="K33" s="329"/>
      <c r="L33" s="329"/>
      <c r="M33" s="330"/>
      <c r="N33" s="247">
        <f>IF(N12="",0,N12)</f>
        <v>0</v>
      </c>
      <c r="O33" s="248"/>
      <c r="P33" s="248"/>
      <c r="Q33" s="249"/>
      <c r="R33" s="247">
        <f t="shared" ref="R33" si="28">IF(N33&lt;=SUM(J33:M36),N33,SUM(J33:M36))</f>
        <v>0</v>
      </c>
      <c r="S33" s="248"/>
      <c r="T33" s="248"/>
      <c r="U33" s="248"/>
      <c r="V33" s="237">
        <f>IF($N$29&lt;=SUM($J$29+$J$33),IF($N$29-SUM($J$29)&lt;0,0,($N$29-SUM($J$29))),J33)</f>
        <v>0</v>
      </c>
      <c r="W33" s="237"/>
      <c r="X33" s="237"/>
      <c r="Y33" s="237"/>
      <c r="Z33" s="337"/>
      <c r="AA33" s="337"/>
      <c r="AB33" s="337"/>
      <c r="AC33" s="337"/>
      <c r="AD33" s="337"/>
      <c r="AE33" s="337"/>
      <c r="AF33" s="337"/>
      <c r="AG33" s="340"/>
      <c r="AH33" s="152"/>
      <c r="AI33" s="153"/>
      <c r="AJ33" s="153"/>
      <c r="AK33" s="154"/>
      <c r="AL33" s="39"/>
      <c r="AM33" s="319"/>
      <c r="AN33" s="320"/>
      <c r="AO33" s="320"/>
      <c r="AP33" s="321"/>
      <c r="AQ33" s="312"/>
      <c r="AR33" s="78">
        <f t="shared" si="23"/>
        <v>0</v>
      </c>
      <c r="AS33" s="365">
        <f t="shared" si="17"/>
        <v>0</v>
      </c>
      <c r="AT33" s="366"/>
      <c r="AU33" s="366"/>
      <c r="AV33" s="367"/>
      <c r="AW33" s="365">
        <f>IF(AH8&gt;N20,0,Z23)</f>
        <v>0</v>
      </c>
      <c r="AX33" s="366"/>
      <c r="AY33" s="366"/>
      <c r="AZ33" s="367"/>
      <c r="BA33" s="226">
        <f t="shared" si="18"/>
        <v>0</v>
      </c>
      <c r="BB33" s="226"/>
      <c r="BC33" s="226"/>
      <c r="BD33" s="227"/>
      <c r="BE33" s="393"/>
      <c r="BF33" s="81"/>
      <c r="BG33" s="81"/>
      <c r="BH33" s="62"/>
      <c r="BI33" s="62"/>
      <c r="BJ33" s="62"/>
    </row>
    <row r="34" spans="2:62" ht="25.5" customHeight="1" x14ac:dyDescent="0.15">
      <c r="B34" s="361"/>
      <c r="C34" s="428"/>
      <c r="D34" s="363"/>
      <c r="E34" s="47" t="str">
        <f t="shared" si="27"/>
        <v/>
      </c>
      <c r="F34" s="246">
        <f t="shared" si="24"/>
        <v>0</v>
      </c>
      <c r="G34" s="246" t="str">
        <f t="shared" si="25"/>
        <v/>
      </c>
      <c r="H34" s="246" t="str">
        <f t="shared" si="25"/>
        <v/>
      </c>
      <c r="I34" s="246" t="str">
        <f t="shared" si="25"/>
        <v/>
      </c>
      <c r="J34" s="331">
        <f t="shared" si="26"/>
        <v>0</v>
      </c>
      <c r="K34" s="332"/>
      <c r="L34" s="332"/>
      <c r="M34" s="333"/>
      <c r="N34" s="250"/>
      <c r="O34" s="251"/>
      <c r="P34" s="251"/>
      <c r="Q34" s="252"/>
      <c r="R34" s="250"/>
      <c r="S34" s="251"/>
      <c r="T34" s="251"/>
      <c r="U34" s="251"/>
      <c r="V34" s="246">
        <f>IF($N$29&lt;=SUM($J$29:M34)+SUM($J$37+$J$41),IF($N$29-(SUM($J$37+$J$41)+SUM($J$29:M33))&lt;0,0,($N$29-(SUM($J$37+$J$41)+SUM($J$29:M33)))),J34)</f>
        <v>0</v>
      </c>
      <c r="W34" s="246"/>
      <c r="X34" s="246"/>
      <c r="Y34" s="246"/>
      <c r="Z34" s="337"/>
      <c r="AA34" s="337"/>
      <c r="AB34" s="337"/>
      <c r="AC34" s="337"/>
      <c r="AD34" s="337"/>
      <c r="AE34" s="337"/>
      <c r="AF34" s="337"/>
      <c r="AG34" s="340"/>
      <c r="AH34" s="152"/>
      <c r="AI34" s="153"/>
      <c r="AJ34" s="153"/>
      <c r="AK34" s="154"/>
      <c r="AL34" s="2"/>
      <c r="AQ34" s="62"/>
      <c r="AR34" s="62"/>
      <c r="BA34" s="62"/>
      <c r="BB34" s="81"/>
      <c r="BC34" s="81"/>
      <c r="BD34" s="81"/>
      <c r="BE34" s="81"/>
      <c r="BF34" s="81"/>
      <c r="BG34" s="81"/>
      <c r="BH34" s="2"/>
      <c r="BI34" s="2"/>
      <c r="BJ34" s="2"/>
    </row>
    <row r="35" spans="2:62" ht="25.5" customHeight="1" x14ac:dyDescent="0.15">
      <c r="B35" s="361"/>
      <c r="C35" s="428"/>
      <c r="D35" s="363"/>
      <c r="E35" s="47" t="str">
        <f t="shared" si="27"/>
        <v/>
      </c>
      <c r="F35" s="246">
        <f t="shared" si="24"/>
        <v>0</v>
      </c>
      <c r="G35" s="246" t="str">
        <f t="shared" si="25"/>
        <v/>
      </c>
      <c r="H35" s="246" t="str">
        <f t="shared" si="25"/>
        <v/>
      </c>
      <c r="I35" s="246" t="str">
        <f t="shared" si="25"/>
        <v/>
      </c>
      <c r="J35" s="331">
        <f t="shared" si="26"/>
        <v>0</v>
      </c>
      <c r="K35" s="332"/>
      <c r="L35" s="332"/>
      <c r="M35" s="333"/>
      <c r="N35" s="250"/>
      <c r="O35" s="251"/>
      <c r="P35" s="251"/>
      <c r="Q35" s="252"/>
      <c r="R35" s="250"/>
      <c r="S35" s="251"/>
      <c r="T35" s="251"/>
      <c r="U35" s="251"/>
      <c r="V35" s="246">
        <f>IF($N$29&lt;=SUM($J$29:M35)+SUM($J$37+$J$41),IF($N$29-(SUM($J$37+$J$41)+SUM($J$29:M34))&lt;0,0,($N$29-(SUM($J$37+$J$41)+SUM($J$29:M34)))),J35)</f>
        <v>0</v>
      </c>
      <c r="W35" s="246"/>
      <c r="X35" s="246"/>
      <c r="Y35" s="246"/>
      <c r="Z35" s="337"/>
      <c r="AA35" s="337"/>
      <c r="AB35" s="337"/>
      <c r="AC35" s="337"/>
      <c r="AD35" s="337"/>
      <c r="AE35" s="337"/>
      <c r="AF35" s="337"/>
      <c r="AG35" s="340"/>
      <c r="AH35" s="152"/>
      <c r="AI35" s="153"/>
      <c r="AJ35" s="153"/>
      <c r="AK35" s="154"/>
      <c r="AL35" s="2"/>
      <c r="AQ35" s="2"/>
      <c r="AR35" s="2"/>
      <c r="BA35" s="2"/>
      <c r="BB35" s="81"/>
      <c r="BC35" s="81"/>
      <c r="BD35" s="81"/>
      <c r="BE35" s="81"/>
      <c r="BF35" s="81"/>
      <c r="BG35" s="81"/>
      <c r="BH35" s="2"/>
      <c r="BI35" s="2"/>
      <c r="BJ35" s="2"/>
    </row>
    <row r="36" spans="2:62" ht="25.5" customHeight="1" x14ac:dyDescent="0.15">
      <c r="B36" s="362"/>
      <c r="C36" s="413"/>
      <c r="D36" s="364"/>
      <c r="E36" s="48" t="str">
        <f t="shared" si="27"/>
        <v/>
      </c>
      <c r="F36" s="256">
        <f t="shared" si="24"/>
        <v>0</v>
      </c>
      <c r="G36" s="257" t="str">
        <f t="shared" si="25"/>
        <v/>
      </c>
      <c r="H36" s="257" t="str">
        <f t="shared" si="25"/>
        <v/>
      </c>
      <c r="I36" s="258" t="str">
        <f t="shared" si="25"/>
        <v/>
      </c>
      <c r="J36" s="256">
        <f t="shared" si="26"/>
        <v>0</v>
      </c>
      <c r="K36" s="257"/>
      <c r="L36" s="257"/>
      <c r="M36" s="258"/>
      <c r="N36" s="253"/>
      <c r="O36" s="254"/>
      <c r="P36" s="254"/>
      <c r="Q36" s="255"/>
      <c r="R36" s="253"/>
      <c r="S36" s="254"/>
      <c r="T36" s="254"/>
      <c r="U36" s="254"/>
      <c r="V36" s="256">
        <f>IF($N$29&lt;=SUM($J$29:M36)+SUM($J$37+$J$41),IF($N$29-(SUM($J$37+$J$41)+SUM($J$29:M35))&lt;0,0,($N$29-(SUM($J$37+$J$41)+SUM($J$29:M35)))),J36)</f>
        <v>0</v>
      </c>
      <c r="W36" s="257"/>
      <c r="X36" s="257"/>
      <c r="Y36" s="258"/>
      <c r="Z36" s="337"/>
      <c r="AA36" s="337"/>
      <c r="AB36" s="337"/>
      <c r="AC36" s="337"/>
      <c r="AD36" s="337"/>
      <c r="AE36" s="337"/>
      <c r="AF36" s="337"/>
      <c r="AG36" s="340"/>
      <c r="AH36" s="152"/>
      <c r="AI36" s="153"/>
      <c r="AJ36" s="153"/>
      <c r="AK36" s="154"/>
      <c r="AL36" s="62"/>
      <c r="AQ36" s="2"/>
      <c r="AR36" s="2"/>
      <c r="BA36" s="2"/>
      <c r="BB36" s="81"/>
      <c r="BC36" s="81"/>
      <c r="BD36" s="81"/>
      <c r="BE36" s="81"/>
      <c r="BF36" s="81"/>
      <c r="BG36" s="81"/>
      <c r="BH36" s="2"/>
      <c r="BI36" s="2"/>
      <c r="BJ36" s="2"/>
    </row>
    <row r="37" spans="2:62" ht="25.5" customHeight="1" x14ac:dyDescent="0.15">
      <c r="B37" s="360" t="s">
        <v>73</v>
      </c>
      <c r="C37" s="412">
        <f>C16</f>
        <v>0</v>
      </c>
      <c r="D37" s="49" t="s">
        <v>60</v>
      </c>
      <c r="E37" s="46" t="str">
        <f t="shared" si="27"/>
        <v/>
      </c>
      <c r="F37" s="328">
        <f t="shared" si="24"/>
        <v>0</v>
      </c>
      <c r="G37" s="329" t="str">
        <f t="shared" si="25"/>
        <v/>
      </c>
      <c r="H37" s="329" t="str">
        <f t="shared" si="25"/>
        <v/>
      </c>
      <c r="I37" s="330" t="str">
        <f t="shared" si="25"/>
        <v/>
      </c>
      <c r="J37" s="328">
        <f t="shared" si="26"/>
        <v>0</v>
      </c>
      <c r="K37" s="329"/>
      <c r="L37" s="329"/>
      <c r="M37" s="330"/>
      <c r="N37" s="247">
        <f>IF(N16="",0,N16)</f>
        <v>0</v>
      </c>
      <c r="O37" s="248"/>
      <c r="P37" s="248"/>
      <c r="Q37" s="249"/>
      <c r="R37" s="247">
        <f t="shared" ref="R37" si="29">IF(N37&lt;=SUM(J37:M40),N37,SUM(J37:M40))</f>
        <v>0</v>
      </c>
      <c r="S37" s="248"/>
      <c r="T37" s="248"/>
      <c r="U37" s="248"/>
      <c r="V37" s="237">
        <f>IF($N$29&lt;=SUM($J$29+$J$33+$J$37),IF($N$29-SUM($J$29+$J$33)&lt;0,0,($N$29-SUM($J$29+$J$33))),J37)</f>
        <v>0</v>
      </c>
      <c r="W37" s="237"/>
      <c r="X37" s="237"/>
      <c r="Y37" s="237"/>
      <c r="Z37" s="337"/>
      <c r="AA37" s="337"/>
      <c r="AB37" s="337"/>
      <c r="AC37" s="337"/>
      <c r="AD37" s="337"/>
      <c r="AE37" s="337"/>
      <c r="AF37" s="337"/>
      <c r="AG37" s="340"/>
      <c r="AH37" s="152"/>
      <c r="AI37" s="153"/>
      <c r="AJ37" s="153"/>
      <c r="AK37" s="154"/>
      <c r="AL37" s="2"/>
      <c r="AQ37" s="3"/>
      <c r="AR37" s="3"/>
      <c r="BA37" s="2"/>
      <c r="BB37" s="81"/>
      <c r="BC37" s="81"/>
      <c r="BD37" s="81"/>
      <c r="BE37" s="81"/>
      <c r="BF37" s="81"/>
      <c r="BG37" s="81"/>
      <c r="BH37" s="62"/>
      <c r="BI37" s="62"/>
      <c r="BJ37" s="62"/>
    </row>
    <row r="38" spans="2:62" ht="25.5" customHeight="1" x14ac:dyDescent="0.15">
      <c r="B38" s="361"/>
      <c r="C38" s="428"/>
      <c r="D38" s="363"/>
      <c r="E38" s="47" t="str">
        <f t="shared" si="27"/>
        <v/>
      </c>
      <c r="F38" s="331">
        <f t="shared" si="24"/>
        <v>0</v>
      </c>
      <c r="G38" s="332" t="str">
        <f t="shared" si="25"/>
        <v/>
      </c>
      <c r="H38" s="332" t="str">
        <f t="shared" si="25"/>
        <v/>
      </c>
      <c r="I38" s="333" t="str">
        <f t="shared" si="25"/>
        <v/>
      </c>
      <c r="J38" s="331">
        <f t="shared" si="26"/>
        <v>0</v>
      </c>
      <c r="K38" s="332"/>
      <c r="L38" s="332"/>
      <c r="M38" s="333"/>
      <c r="N38" s="250"/>
      <c r="O38" s="251"/>
      <c r="P38" s="251"/>
      <c r="Q38" s="252"/>
      <c r="R38" s="250"/>
      <c r="S38" s="251"/>
      <c r="T38" s="251"/>
      <c r="U38" s="251"/>
      <c r="V38" s="246">
        <f>IF($N$29&lt;=SUM($J$29:M38)+SUM($J$37+$J$41),IF($N$29-(SUM($J$41)+SUM($J$29:M37))&lt;0,0,($N$29-(SUM($J$41)+SUM($J$29:M37)))),J38)</f>
        <v>0</v>
      </c>
      <c r="W38" s="246"/>
      <c r="X38" s="246"/>
      <c r="Y38" s="246"/>
      <c r="Z38" s="337"/>
      <c r="AA38" s="337"/>
      <c r="AB38" s="337"/>
      <c r="AC38" s="337"/>
      <c r="AD38" s="337"/>
      <c r="AE38" s="337"/>
      <c r="AF38" s="337"/>
      <c r="AG38" s="340"/>
      <c r="AH38" s="152"/>
      <c r="AI38" s="153"/>
      <c r="AJ38" s="153"/>
      <c r="AK38" s="154"/>
      <c r="AL38" s="3"/>
      <c r="AQ38" s="3"/>
      <c r="AR38" s="3"/>
      <c r="BA38" s="62"/>
      <c r="BB38" s="81"/>
      <c r="BC38" s="81"/>
      <c r="BD38" s="81"/>
      <c r="BE38" s="81"/>
      <c r="BF38" s="81"/>
      <c r="BG38" s="81"/>
      <c r="BH38" s="2"/>
      <c r="BI38" s="3"/>
      <c r="BJ38" s="2"/>
    </row>
    <row r="39" spans="2:62" ht="25.5" customHeight="1" x14ac:dyDescent="0.15">
      <c r="B39" s="361"/>
      <c r="C39" s="428"/>
      <c r="D39" s="363"/>
      <c r="E39" s="47" t="str">
        <f t="shared" si="27"/>
        <v/>
      </c>
      <c r="F39" s="331">
        <f t="shared" si="24"/>
        <v>0</v>
      </c>
      <c r="G39" s="332" t="str">
        <f t="shared" si="25"/>
        <v/>
      </c>
      <c r="H39" s="332" t="str">
        <f t="shared" si="25"/>
        <v/>
      </c>
      <c r="I39" s="333" t="str">
        <f t="shared" si="25"/>
        <v/>
      </c>
      <c r="J39" s="331">
        <f t="shared" si="26"/>
        <v>0</v>
      </c>
      <c r="K39" s="332"/>
      <c r="L39" s="332"/>
      <c r="M39" s="333"/>
      <c r="N39" s="250"/>
      <c r="O39" s="251"/>
      <c r="P39" s="251"/>
      <c r="Q39" s="252"/>
      <c r="R39" s="250"/>
      <c r="S39" s="251"/>
      <c r="T39" s="251"/>
      <c r="U39" s="251"/>
      <c r="V39" s="246">
        <f>IF($N$29&lt;=SUM($J$29:M39)+SUM($J$37+$J$41),IF($N$29-(SUM($J$41)+SUM($J$29:M38))&lt;0,0,($N$29-(SUM($J$41)+SUM($J$29:M38)))),J39)</f>
        <v>0</v>
      </c>
      <c r="W39" s="246"/>
      <c r="X39" s="246"/>
      <c r="Y39" s="246"/>
      <c r="Z39" s="337"/>
      <c r="AA39" s="337"/>
      <c r="AB39" s="337"/>
      <c r="AC39" s="337"/>
      <c r="AD39" s="337"/>
      <c r="AE39" s="337"/>
      <c r="AF39" s="337"/>
      <c r="AG39" s="340"/>
      <c r="AH39" s="152"/>
      <c r="AI39" s="153"/>
      <c r="AJ39" s="153"/>
      <c r="AK39" s="154"/>
      <c r="AL39" s="3"/>
      <c r="AQ39" s="3"/>
      <c r="AR39" s="3"/>
      <c r="BA39" s="2"/>
      <c r="BB39" s="81"/>
      <c r="BC39" s="81"/>
      <c r="BD39" s="81"/>
      <c r="BE39" s="81"/>
      <c r="BF39" s="81"/>
      <c r="BG39" s="81"/>
      <c r="BH39" s="2"/>
      <c r="BI39" s="3"/>
      <c r="BJ39" s="3"/>
    </row>
    <row r="40" spans="2:62" ht="25.5" customHeight="1" x14ac:dyDescent="0.15">
      <c r="B40" s="362"/>
      <c r="C40" s="413"/>
      <c r="D40" s="364"/>
      <c r="E40" s="48" t="str">
        <f t="shared" si="27"/>
        <v/>
      </c>
      <c r="F40" s="256">
        <f t="shared" si="24"/>
        <v>0</v>
      </c>
      <c r="G40" s="257" t="str">
        <f t="shared" si="25"/>
        <v/>
      </c>
      <c r="H40" s="257" t="str">
        <f t="shared" si="25"/>
        <v/>
      </c>
      <c r="I40" s="258" t="str">
        <f t="shared" si="25"/>
        <v/>
      </c>
      <c r="J40" s="256">
        <f t="shared" si="26"/>
        <v>0</v>
      </c>
      <c r="K40" s="257"/>
      <c r="L40" s="257"/>
      <c r="M40" s="258"/>
      <c r="N40" s="253"/>
      <c r="O40" s="254"/>
      <c r="P40" s="254"/>
      <c r="Q40" s="255"/>
      <c r="R40" s="253"/>
      <c r="S40" s="254"/>
      <c r="T40" s="254"/>
      <c r="U40" s="254"/>
      <c r="V40" s="256">
        <f>IF($N$29&lt;=SUM($J$29:M40)+SUM($J$37+$J$41),IF($N$29-(SUM($J$41)+SUM($J$29:M39))&lt;0,0,($N$29-(SUM($J$41)+SUM($J$29:M39)))),J40)</f>
        <v>0</v>
      </c>
      <c r="W40" s="257"/>
      <c r="X40" s="257"/>
      <c r="Y40" s="258"/>
      <c r="Z40" s="337"/>
      <c r="AA40" s="337"/>
      <c r="AB40" s="337"/>
      <c r="AC40" s="337"/>
      <c r="AD40" s="337"/>
      <c r="AE40" s="337"/>
      <c r="AF40" s="337"/>
      <c r="AG40" s="340"/>
      <c r="AH40" s="152"/>
      <c r="AI40" s="153"/>
      <c r="AJ40" s="153"/>
      <c r="AK40" s="154"/>
      <c r="AL40" s="3"/>
      <c r="AQ40" s="3"/>
      <c r="AR40" s="3"/>
      <c r="BA40" s="2"/>
      <c r="BB40" s="81"/>
      <c r="BC40" s="81"/>
      <c r="BD40" s="81"/>
      <c r="BE40" s="81"/>
      <c r="BF40" s="81"/>
      <c r="BG40" s="81"/>
      <c r="BH40" s="2"/>
      <c r="BI40" s="3"/>
      <c r="BJ40" s="3"/>
    </row>
    <row r="41" spans="2:62" ht="25.5" customHeight="1" x14ac:dyDescent="0.15">
      <c r="B41" s="360" t="s">
        <v>74</v>
      </c>
      <c r="C41" s="412">
        <f>C20</f>
        <v>0</v>
      </c>
      <c r="D41" s="74" t="s">
        <v>60</v>
      </c>
      <c r="E41" s="46" t="str">
        <f t="shared" si="27"/>
        <v/>
      </c>
      <c r="F41" s="328">
        <f t="shared" si="24"/>
        <v>0</v>
      </c>
      <c r="G41" s="329" t="str">
        <f t="shared" si="25"/>
        <v/>
      </c>
      <c r="H41" s="329" t="str">
        <f t="shared" si="25"/>
        <v/>
      </c>
      <c r="I41" s="330" t="str">
        <f t="shared" si="25"/>
        <v/>
      </c>
      <c r="J41" s="328">
        <f t="shared" si="26"/>
        <v>0</v>
      </c>
      <c r="K41" s="329"/>
      <c r="L41" s="329"/>
      <c r="M41" s="330"/>
      <c r="N41" s="247">
        <f>IF(N20="",0,N20)</f>
        <v>0</v>
      </c>
      <c r="O41" s="248"/>
      <c r="P41" s="248"/>
      <c r="Q41" s="249"/>
      <c r="R41" s="247">
        <f t="shared" ref="R41" si="30">IF(N41&lt;=SUM(J41:M44),N41,SUM(J41:M44))</f>
        <v>0</v>
      </c>
      <c r="S41" s="248"/>
      <c r="T41" s="248"/>
      <c r="U41" s="248"/>
      <c r="V41" s="328">
        <f>IF($N$29&lt;=SUM($J$29+$J$33+$J$37+$J$41),IF($N$29-SUM($J$29+$J$33+$J$37)&lt;0,0,($N$29-SUM($J$29+$J$33+$J$37))),J41)</f>
        <v>0</v>
      </c>
      <c r="W41" s="329"/>
      <c r="X41" s="329"/>
      <c r="Y41" s="330"/>
      <c r="Z41" s="337"/>
      <c r="AA41" s="337"/>
      <c r="AB41" s="337"/>
      <c r="AC41" s="337"/>
      <c r="AD41" s="337"/>
      <c r="AE41" s="337"/>
      <c r="AF41" s="337"/>
      <c r="AG41" s="340"/>
      <c r="AH41" s="152"/>
      <c r="AI41" s="153"/>
      <c r="AJ41" s="153"/>
      <c r="AK41" s="154"/>
      <c r="AL41" s="3"/>
      <c r="AQ41" s="3"/>
      <c r="AR41" s="3"/>
      <c r="BA41" s="2"/>
      <c r="BB41" s="81"/>
      <c r="BC41" s="81"/>
      <c r="BD41" s="81"/>
      <c r="BE41" s="81"/>
      <c r="BF41" s="81"/>
      <c r="BG41" s="81"/>
      <c r="BH41" s="62"/>
      <c r="BI41" s="3"/>
      <c r="BJ41" s="3"/>
    </row>
    <row r="42" spans="2:62" ht="25.5" customHeight="1" x14ac:dyDescent="0.15">
      <c r="B42" s="361"/>
      <c r="C42" s="428"/>
      <c r="D42" s="363"/>
      <c r="E42" s="47" t="str">
        <f t="shared" si="27"/>
        <v/>
      </c>
      <c r="F42" s="331">
        <f t="shared" si="24"/>
        <v>0</v>
      </c>
      <c r="G42" s="332" t="str">
        <f t="shared" si="25"/>
        <v/>
      </c>
      <c r="H42" s="332" t="str">
        <f t="shared" si="25"/>
        <v/>
      </c>
      <c r="I42" s="333" t="str">
        <f t="shared" si="25"/>
        <v/>
      </c>
      <c r="J42" s="331">
        <f t="shared" si="26"/>
        <v>0</v>
      </c>
      <c r="K42" s="332"/>
      <c r="L42" s="332"/>
      <c r="M42" s="333"/>
      <c r="N42" s="250"/>
      <c r="O42" s="251"/>
      <c r="P42" s="251"/>
      <c r="Q42" s="252"/>
      <c r="R42" s="250"/>
      <c r="S42" s="251"/>
      <c r="T42" s="251"/>
      <c r="U42" s="251"/>
      <c r="V42" s="246">
        <f>IF($N$29&lt;=SUM($J$29:M42),IF($N$29-(SUM($J$29:M41))&lt;0,0,($N$29-(SUM($J$29:M41)))),J42)</f>
        <v>0</v>
      </c>
      <c r="W42" s="246"/>
      <c r="X42" s="246"/>
      <c r="Y42" s="246"/>
      <c r="Z42" s="337"/>
      <c r="AA42" s="337"/>
      <c r="AB42" s="337"/>
      <c r="AC42" s="337"/>
      <c r="AD42" s="337"/>
      <c r="AE42" s="337"/>
      <c r="AF42" s="337"/>
      <c r="AG42" s="340"/>
      <c r="AH42" s="152"/>
      <c r="AI42" s="153"/>
      <c r="AJ42" s="153"/>
      <c r="AK42" s="154"/>
      <c r="AL42" s="3"/>
      <c r="AQ42" s="3"/>
      <c r="AR42" s="3"/>
      <c r="BA42" s="62"/>
      <c r="BB42" s="81"/>
      <c r="BC42" s="81"/>
      <c r="BD42" s="81"/>
      <c r="BE42" s="81"/>
      <c r="BF42" s="81"/>
      <c r="BG42" s="81"/>
      <c r="BH42" s="2"/>
      <c r="BI42" s="3"/>
      <c r="BJ42" s="3"/>
    </row>
    <row r="43" spans="2:62" ht="25.5" customHeight="1" x14ac:dyDescent="0.15">
      <c r="B43" s="361"/>
      <c r="C43" s="428"/>
      <c r="D43" s="363"/>
      <c r="E43" s="47" t="str">
        <f t="shared" si="27"/>
        <v/>
      </c>
      <c r="F43" s="331">
        <f t="shared" si="24"/>
        <v>0</v>
      </c>
      <c r="G43" s="332" t="str">
        <f t="shared" si="25"/>
        <v/>
      </c>
      <c r="H43" s="332" t="str">
        <f t="shared" si="25"/>
        <v/>
      </c>
      <c r="I43" s="333" t="str">
        <f t="shared" si="25"/>
        <v/>
      </c>
      <c r="J43" s="331">
        <f t="shared" si="26"/>
        <v>0</v>
      </c>
      <c r="K43" s="332"/>
      <c r="L43" s="332"/>
      <c r="M43" s="333"/>
      <c r="N43" s="250"/>
      <c r="O43" s="251"/>
      <c r="P43" s="251"/>
      <c r="Q43" s="252"/>
      <c r="R43" s="250"/>
      <c r="S43" s="251"/>
      <c r="T43" s="251"/>
      <c r="U43" s="251"/>
      <c r="V43" s="246">
        <f>IF($N$29&lt;=SUM($J$29:M43),IF($N$29-(SUM($J$29:M42))&lt;0,0,($N$29-(SUM($J$29:M42)))),J43)</f>
        <v>0</v>
      </c>
      <c r="W43" s="246"/>
      <c r="X43" s="246"/>
      <c r="Y43" s="246"/>
      <c r="Z43" s="337"/>
      <c r="AA43" s="337"/>
      <c r="AB43" s="337"/>
      <c r="AC43" s="337"/>
      <c r="AD43" s="337"/>
      <c r="AE43" s="337"/>
      <c r="AF43" s="337"/>
      <c r="AG43" s="340"/>
      <c r="AH43" s="152"/>
      <c r="AI43" s="153"/>
      <c r="AJ43" s="153"/>
      <c r="AK43" s="154"/>
      <c r="AL43" s="3"/>
      <c r="AQ43" s="3"/>
      <c r="AR43" s="3"/>
      <c r="BA43" s="2"/>
      <c r="BB43" s="81"/>
      <c r="BC43" s="81"/>
      <c r="BD43" s="81"/>
      <c r="BE43" s="81"/>
      <c r="BF43" s="81"/>
      <c r="BG43" s="81"/>
      <c r="BH43" s="2"/>
      <c r="BI43" s="3"/>
      <c r="BJ43" s="3"/>
    </row>
    <row r="44" spans="2:62" ht="25.5" customHeight="1" thickBot="1" x14ac:dyDescent="0.2">
      <c r="B44" s="362"/>
      <c r="C44" s="413"/>
      <c r="D44" s="364"/>
      <c r="E44" s="48" t="str">
        <f t="shared" si="27"/>
        <v/>
      </c>
      <c r="F44" s="256">
        <f t="shared" si="24"/>
        <v>0</v>
      </c>
      <c r="G44" s="257" t="str">
        <f t="shared" si="25"/>
        <v/>
      </c>
      <c r="H44" s="257" t="str">
        <f t="shared" si="25"/>
        <v/>
      </c>
      <c r="I44" s="258" t="str">
        <f t="shared" si="25"/>
        <v/>
      </c>
      <c r="J44" s="256">
        <f t="shared" si="26"/>
        <v>0</v>
      </c>
      <c r="K44" s="257"/>
      <c r="L44" s="257"/>
      <c r="M44" s="258"/>
      <c r="N44" s="253"/>
      <c r="O44" s="254"/>
      <c r="P44" s="254"/>
      <c r="Q44" s="255"/>
      <c r="R44" s="253"/>
      <c r="S44" s="254"/>
      <c r="T44" s="254"/>
      <c r="U44" s="254"/>
      <c r="V44" s="256">
        <f>IF($N$29&lt;=SUM($J$29:M44),IF($N$29-(SUM($J$29:M43))&lt;0,0,($N$29-(SUM($J$29:M43)))),J44)</f>
        <v>0</v>
      </c>
      <c r="W44" s="257"/>
      <c r="X44" s="257"/>
      <c r="Y44" s="258"/>
      <c r="Z44" s="338"/>
      <c r="AA44" s="338"/>
      <c r="AB44" s="338"/>
      <c r="AC44" s="338"/>
      <c r="AD44" s="338"/>
      <c r="AE44" s="338"/>
      <c r="AF44" s="338"/>
      <c r="AG44" s="341"/>
      <c r="AH44" s="155"/>
      <c r="AI44" s="156"/>
      <c r="AJ44" s="156"/>
      <c r="AK44" s="157"/>
      <c r="AL44" s="3"/>
      <c r="AQ44" s="3"/>
      <c r="AR44" s="3"/>
      <c r="BA44" s="2"/>
      <c r="BB44" s="81"/>
      <c r="BC44" s="81"/>
      <c r="BD44" s="81"/>
      <c r="BE44" s="81"/>
      <c r="BF44" s="81"/>
      <c r="BG44" s="81"/>
      <c r="BH44" s="2"/>
      <c r="BI44" s="3"/>
      <c r="BJ44" s="3"/>
    </row>
    <row r="45" spans="2:62" ht="25.5" customHeight="1" x14ac:dyDescent="0.15">
      <c r="D45" s="9"/>
      <c r="E45" s="9"/>
      <c r="F45" s="9"/>
      <c r="G45" s="9"/>
      <c r="H45" s="9"/>
      <c r="I45" s="9"/>
      <c r="J45" s="9"/>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Q45" s="3"/>
      <c r="AR45" s="3"/>
      <c r="BA45" s="2"/>
      <c r="BB45" s="81"/>
      <c r="BC45" s="81"/>
      <c r="BD45" s="81"/>
      <c r="BE45" s="81"/>
      <c r="BF45" s="81"/>
      <c r="BG45" s="81"/>
      <c r="BH45" s="62"/>
      <c r="BI45" s="3"/>
      <c r="BJ45" s="3"/>
    </row>
    <row r="46" spans="2:62" ht="24.95" customHeight="1" x14ac:dyDescent="0.15">
      <c r="D46" s="10"/>
      <c r="E46" s="10"/>
      <c r="F46" s="11"/>
      <c r="G46" s="11"/>
      <c r="H46" s="11"/>
      <c r="I46" s="11"/>
      <c r="J46" s="11"/>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Q46" s="3"/>
      <c r="AR46" s="3"/>
      <c r="BA46" s="62"/>
      <c r="BB46" s="81"/>
      <c r="BC46" s="81"/>
      <c r="BD46" s="81"/>
      <c r="BE46" s="81"/>
      <c r="BF46" s="81"/>
      <c r="BG46" s="81"/>
      <c r="BH46" s="2"/>
      <c r="BI46" s="3"/>
      <c r="BJ46" s="3"/>
    </row>
    <row r="47" spans="2:62" ht="24.95" customHeight="1" x14ac:dyDescent="0.15">
      <c r="D47" s="10"/>
      <c r="E47" s="10"/>
      <c r="F47" s="11"/>
      <c r="G47" s="11"/>
      <c r="H47" s="11"/>
      <c r="I47" s="11"/>
      <c r="J47" s="11"/>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Q47" s="3"/>
      <c r="AR47" s="3"/>
      <c r="BA47" s="2"/>
      <c r="BB47" s="3"/>
      <c r="BC47" s="3"/>
      <c r="BD47" s="3"/>
      <c r="BE47" s="3"/>
      <c r="BF47" s="3"/>
      <c r="BG47" s="3"/>
      <c r="BH47" s="3"/>
      <c r="BI47" s="3"/>
      <c r="BJ47" s="3"/>
    </row>
    <row r="48" spans="2:62" ht="24.95" customHeight="1" x14ac:dyDescent="0.15">
      <c r="D48" s="10"/>
      <c r="E48" s="10"/>
      <c r="F48" s="11"/>
      <c r="G48" s="11"/>
      <c r="H48" s="11"/>
      <c r="I48" s="11"/>
      <c r="J48" s="11"/>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M48" s="81"/>
      <c r="AN48" s="81"/>
      <c r="AO48" s="81"/>
      <c r="AP48" s="81"/>
      <c r="AS48" s="81"/>
      <c r="AT48" s="81"/>
      <c r="AU48" s="81"/>
      <c r="AV48" s="81"/>
      <c r="AW48" s="2"/>
      <c r="AX48" s="2"/>
      <c r="AY48" s="2"/>
      <c r="AZ48" s="2"/>
      <c r="BA48" s="3"/>
      <c r="BB48" s="3"/>
      <c r="BC48" s="3"/>
      <c r="BD48" s="3"/>
      <c r="BE48" s="3"/>
      <c r="BF48" s="3"/>
      <c r="BG48" s="3"/>
      <c r="BH48" s="3"/>
      <c r="BJ48" s="3"/>
    </row>
    <row r="49" spans="4:60" ht="20.100000000000001" customHeight="1" x14ac:dyDescent="0.15">
      <c r="D49" s="10"/>
      <c r="E49" s="10"/>
      <c r="F49" s="11"/>
      <c r="G49" s="11"/>
      <c r="H49" s="11"/>
      <c r="I49" s="11"/>
      <c r="J49" s="11"/>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M49" s="3"/>
      <c r="AN49" s="3"/>
      <c r="AO49" s="3"/>
      <c r="AP49" s="3"/>
      <c r="AS49" s="3"/>
      <c r="AT49" s="3"/>
      <c r="AU49" s="3"/>
      <c r="AV49" s="3"/>
      <c r="AW49" s="3"/>
      <c r="AX49" s="3"/>
      <c r="AY49" s="3"/>
      <c r="AZ49" s="3"/>
      <c r="BA49" s="3"/>
      <c r="BB49" s="3"/>
      <c r="BC49" s="3"/>
      <c r="BD49" s="3"/>
      <c r="BE49" s="3"/>
      <c r="BF49" s="3"/>
      <c r="BG49" s="3"/>
      <c r="BH49" s="3"/>
    </row>
    <row r="50" spans="4:60" ht="20.100000000000001" customHeight="1" x14ac:dyDescent="0.15">
      <c r="D50" s="11"/>
      <c r="E50" s="11"/>
      <c r="F50" s="11"/>
      <c r="G50" s="11"/>
      <c r="H50" s="11"/>
      <c r="I50" s="11"/>
      <c r="J50" s="11"/>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M50" s="3"/>
      <c r="AN50" s="3"/>
      <c r="AO50" s="3"/>
      <c r="AP50" s="3"/>
      <c r="AS50" s="3"/>
      <c r="AT50" s="3"/>
      <c r="AU50" s="3"/>
      <c r="AV50" s="3"/>
      <c r="AW50" s="3"/>
      <c r="AX50" s="3"/>
      <c r="AY50" s="3"/>
      <c r="AZ50" s="3"/>
      <c r="BA50" s="3"/>
      <c r="BB50" s="3"/>
      <c r="BC50" s="3"/>
      <c r="BD50" s="3"/>
      <c r="BE50" s="3"/>
      <c r="BF50" s="3"/>
      <c r="BG50" s="3"/>
      <c r="BH50" s="3"/>
    </row>
    <row r="51" spans="4:60" ht="20.100000000000001" customHeight="1" x14ac:dyDescent="0.15">
      <c r="AM51" s="3"/>
      <c r="AN51" s="3"/>
      <c r="AO51" s="3"/>
      <c r="AP51" s="3"/>
      <c r="AS51" s="3"/>
      <c r="AT51" s="3"/>
      <c r="AU51" s="3"/>
      <c r="AV51" s="3"/>
      <c r="AW51" s="3"/>
      <c r="AX51" s="3"/>
      <c r="AY51" s="3"/>
      <c r="AZ51" s="3"/>
      <c r="BA51" s="3"/>
      <c r="BB51" s="3"/>
      <c r="BC51" s="3"/>
      <c r="BD51" s="3"/>
      <c r="BE51" s="3"/>
      <c r="BF51" s="3"/>
      <c r="BG51" s="3"/>
      <c r="BH51" s="3"/>
    </row>
    <row r="52" spans="4:60" ht="20.100000000000001" customHeight="1" x14ac:dyDescent="0.15">
      <c r="AM52" s="3"/>
      <c r="AN52" s="3"/>
      <c r="AO52" s="3"/>
      <c r="AP52" s="3"/>
      <c r="AS52" s="3"/>
      <c r="AT52" s="3"/>
      <c r="AU52" s="3"/>
      <c r="AV52" s="3"/>
      <c r="AW52" s="3"/>
      <c r="AX52" s="3"/>
      <c r="AY52" s="3"/>
      <c r="AZ52" s="3"/>
      <c r="BA52" s="3"/>
      <c r="BB52" s="3"/>
      <c r="BC52" s="3"/>
      <c r="BD52" s="3"/>
      <c r="BE52" s="3"/>
      <c r="BF52" s="3"/>
      <c r="BG52" s="3"/>
      <c r="BH52" s="3"/>
    </row>
    <row r="53" spans="4:60" ht="20.100000000000001" customHeight="1" x14ac:dyDescent="0.15">
      <c r="AM53" s="3"/>
      <c r="AN53" s="3"/>
      <c r="AO53" s="3"/>
      <c r="AP53" s="3"/>
      <c r="AS53" s="3"/>
      <c r="AT53" s="3"/>
      <c r="AU53" s="3"/>
      <c r="AV53" s="3"/>
      <c r="AW53" s="3"/>
      <c r="AX53" s="3"/>
      <c r="AY53" s="3"/>
      <c r="AZ53" s="3"/>
      <c r="BA53" s="3"/>
      <c r="BB53" s="3"/>
      <c r="BC53" s="3"/>
      <c r="BD53" s="3"/>
      <c r="BE53" s="3"/>
      <c r="BF53" s="3"/>
      <c r="BG53" s="3"/>
      <c r="BH53" s="3"/>
    </row>
    <row r="54" spans="4:60" ht="20.100000000000001" customHeight="1" x14ac:dyDescent="0.15">
      <c r="AM54" s="3"/>
      <c r="AN54" s="3"/>
      <c r="AO54" s="3"/>
      <c r="AP54" s="3"/>
      <c r="AS54" s="3"/>
      <c r="AT54" s="3"/>
      <c r="AU54" s="3"/>
      <c r="AV54" s="3"/>
      <c r="AW54" s="3"/>
      <c r="AX54" s="3"/>
      <c r="AY54" s="3"/>
      <c r="AZ54" s="3"/>
      <c r="BA54" s="3"/>
      <c r="BB54" s="3"/>
      <c r="BC54" s="3"/>
      <c r="BD54" s="3"/>
      <c r="BE54" s="3"/>
      <c r="BF54" s="3"/>
      <c r="BG54" s="3"/>
      <c r="BH54" s="3"/>
    </row>
    <row r="55" spans="4:60" ht="20.100000000000001" customHeight="1" x14ac:dyDescent="0.15">
      <c r="AM55" s="3"/>
      <c r="AN55" s="3"/>
      <c r="AO55" s="3"/>
      <c r="AP55" s="3"/>
      <c r="AS55" s="3"/>
      <c r="AT55" s="3"/>
      <c r="AU55" s="3"/>
      <c r="AV55" s="3"/>
      <c r="AW55" s="3"/>
      <c r="AX55" s="3"/>
      <c r="AY55" s="3"/>
      <c r="AZ55" s="3"/>
      <c r="BA55" s="3"/>
    </row>
    <row r="56" spans="4:60" ht="20.100000000000001" customHeight="1" x14ac:dyDescent="0.15">
      <c r="AM56" s="3"/>
      <c r="AN56" s="3"/>
      <c r="AO56" s="3"/>
      <c r="AP56" s="3"/>
      <c r="AS56" s="3"/>
      <c r="AT56" s="3"/>
      <c r="AU56" s="3"/>
      <c r="AV56" s="3"/>
      <c r="AW56" s="3"/>
      <c r="AX56" s="3"/>
      <c r="AY56" s="3"/>
      <c r="AZ56" s="3"/>
    </row>
    <row r="57" spans="4:60" ht="20.100000000000001" customHeight="1" x14ac:dyDescent="0.15"/>
    <row r="58" spans="4:60" ht="20.100000000000001" customHeight="1" x14ac:dyDescent="0.15"/>
    <row r="59" spans="4:60" ht="20.100000000000001" customHeight="1" x14ac:dyDescent="0.15"/>
    <row r="60" spans="4:60" ht="20.100000000000001" customHeight="1" x14ac:dyDescent="0.15"/>
    <row r="61" spans="4:60" ht="20.100000000000001" customHeight="1" x14ac:dyDescent="0.15"/>
    <row r="62" spans="4:60" ht="20.100000000000001" customHeight="1" x14ac:dyDescent="0.15"/>
    <row r="63" spans="4:60" ht="20.100000000000001" customHeight="1" x14ac:dyDescent="0.15"/>
    <row r="64" spans="4:60"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sheetData>
  <mergeCells count="321">
    <mergeCell ref="Z21:AC21"/>
    <mergeCell ref="Z22:AC22"/>
    <mergeCell ref="Z13:AC13"/>
    <mergeCell ref="F9:I9"/>
    <mergeCell ref="J9:M9"/>
    <mergeCell ref="Z9:AC9"/>
    <mergeCell ref="F10:I10"/>
    <mergeCell ref="J10:M10"/>
    <mergeCell ref="F11:I11"/>
    <mergeCell ref="R8:U11"/>
    <mergeCell ref="R12:U15"/>
    <mergeCell ref="F8:I8"/>
    <mergeCell ref="J8:M8"/>
    <mergeCell ref="Z8:AC8"/>
    <mergeCell ref="F12:I12"/>
    <mergeCell ref="J12:M12"/>
    <mergeCell ref="J13:M13"/>
    <mergeCell ref="F14:I14"/>
    <mergeCell ref="Z11:AC11"/>
    <mergeCell ref="Z15:AC15"/>
    <mergeCell ref="J14:M14"/>
    <mergeCell ref="Z14:AC14"/>
    <mergeCell ref="R20:U23"/>
    <mergeCell ref="Z10:AC10"/>
    <mergeCell ref="D13:D15"/>
    <mergeCell ref="D9:D11"/>
    <mergeCell ref="F23:I23"/>
    <mergeCell ref="J11:M11"/>
    <mergeCell ref="J15:M15"/>
    <mergeCell ref="J19:M19"/>
    <mergeCell ref="J23:M23"/>
    <mergeCell ref="N8:Q11"/>
    <mergeCell ref="N12:Q15"/>
    <mergeCell ref="N16:Q19"/>
    <mergeCell ref="N20:Q23"/>
    <mergeCell ref="F16:I16"/>
    <mergeCell ref="J16:M16"/>
    <mergeCell ref="F17:I17"/>
    <mergeCell ref="J17:M17"/>
    <mergeCell ref="F18:I18"/>
    <mergeCell ref="J18:M18"/>
    <mergeCell ref="F20:I20"/>
    <mergeCell ref="J20:M20"/>
    <mergeCell ref="F21:I21"/>
    <mergeCell ref="J21:M21"/>
    <mergeCell ref="F22:I22"/>
    <mergeCell ref="J22:M22"/>
    <mergeCell ref="F13:I13"/>
    <mergeCell ref="CG6:CG7"/>
    <mergeCell ref="B8:B11"/>
    <mergeCell ref="B12:B15"/>
    <mergeCell ref="B16:B19"/>
    <mergeCell ref="F15:I15"/>
    <mergeCell ref="F19:I19"/>
    <mergeCell ref="R16:U19"/>
    <mergeCell ref="AH8:AK23"/>
    <mergeCell ref="BL8:BL11"/>
    <mergeCell ref="BL12:BL15"/>
    <mergeCell ref="BL16:BL19"/>
    <mergeCell ref="BL20:BL23"/>
    <mergeCell ref="BM13:BM15"/>
    <mergeCell ref="BM9:BM11"/>
    <mergeCell ref="BM17:BM19"/>
    <mergeCell ref="BM21:BM23"/>
    <mergeCell ref="AQ18:AQ21"/>
    <mergeCell ref="B20:B23"/>
    <mergeCell ref="C8:C11"/>
    <mergeCell ref="C12:C15"/>
    <mergeCell ref="C16:C19"/>
    <mergeCell ref="C20:C23"/>
    <mergeCell ref="D21:D23"/>
    <mergeCell ref="D17:D19"/>
    <mergeCell ref="AH5:AK5"/>
    <mergeCell ref="B6:B7"/>
    <mergeCell ref="D6:E7"/>
    <mergeCell ref="F6:I7"/>
    <mergeCell ref="J6:M7"/>
    <mergeCell ref="N6:Q7"/>
    <mergeCell ref="R6:U7"/>
    <mergeCell ref="Z6:AC7"/>
    <mergeCell ref="AD6:AG7"/>
    <mergeCell ref="AH6:AK7"/>
    <mergeCell ref="C6:C7"/>
    <mergeCell ref="V6:Y7"/>
    <mergeCell ref="F44:I44"/>
    <mergeCell ref="J32:M32"/>
    <mergeCell ref="J36:M36"/>
    <mergeCell ref="J40:M40"/>
    <mergeCell ref="N29:Q32"/>
    <mergeCell ref="R29:U32"/>
    <mergeCell ref="R33:U36"/>
    <mergeCell ref="N33:Q36"/>
    <mergeCell ref="N37:Q40"/>
    <mergeCell ref="R37:U40"/>
    <mergeCell ref="N41:Q44"/>
    <mergeCell ref="R41:U44"/>
    <mergeCell ref="F33:I33"/>
    <mergeCell ref="J33:M33"/>
    <mergeCell ref="J42:M42"/>
    <mergeCell ref="F40:I40"/>
    <mergeCell ref="F43:I43"/>
    <mergeCell ref="J43:M43"/>
    <mergeCell ref="F42:I42"/>
    <mergeCell ref="J37:M37"/>
    <mergeCell ref="F38:I38"/>
    <mergeCell ref="J38:M38"/>
    <mergeCell ref="F39:I39"/>
    <mergeCell ref="J39:M39"/>
    <mergeCell ref="B27:B28"/>
    <mergeCell ref="D27:E28"/>
    <mergeCell ref="F27:I28"/>
    <mergeCell ref="F34:I34"/>
    <mergeCell ref="J34:M34"/>
    <mergeCell ref="F35:I35"/>
    <mergeCell ref="J35:M35"/>
    <mergeCell ref="F31:I31"/>
    <mergeCell ref="J31:M31"/>
    <mergeCell ref="B29:B32"/>
    <mergeCell ref="B33:B36"/>
    <mergeCell ref="C27:C28"/>
    <mergeCell ref="J27:M28"/>
    <mergeCell ref="F30:I30"/>
    <mergeCell ref="J30:M30"/>
    <mergeCell ref="F29:I29"/>
    <mergeCell ref="J29:M29"/>
    <mergeCell ref="F32:I32"/>
    <mergeCell ref="F36:I36"/>
    <mergeCell ref="B37:B40"/>
    <mergeCell ref="B41:B44"/>
    <mergeCell ref="C29:C32"/>
    <mergeCell ref="C33:C36"/>
    <mergeCell ref="C37:C40"/>
    <mergeCell ref="C41:C44"/>
    <mergeCell ref="D42:D44"/>
    <mergeCell ref="D38:D40"/>
    <mergeCell ref="D34:D36"/>
    <mergeCell ref="D30:D32"/>
    <mergeCell ref="F41:I41"/>
    <mergeCell ref="J41:M41"/>
    <mergeCell ref="AW33:AZ33"/>
    <mergeCell ref="AQ30:AQ33"/>
    <mergeCell ref="AS30:AV30"/>
    <mergeCell ref="AS31:AV31"/>
    <mergeCell ref="AW30:AZ30"/>
    <mergeCell ref="AW31:AZ31"/>
    <mergeCell ref="AW32:AZ32"/>
    <mergeCell ref="F37:I37"/>
    <mergeCell ref="Z29:AC44"/>
    <mergeCell ref="AD29:AG44"/>
    <mergeCell ref="AH29:AK44"/>
    <mergeCell ref="J44:M44"/>
    <mergeCell ref="AQ26:AQ29"/>
    <mergeCell ref="AW29:AZ29"/>
    <mergeCell ref="AW28:AZ28"/>
    <mergeCell ref="AS32:AV32"/>
    <mergeCell ref="V40:Y40"/>
    <mergeCell ref="V41:Y41"/>
    <mergeCell ref="V42:Y42"/>
    <mergeCell ref="V43:Y43"/>
    <mergeCell ref="V44:Y44"/>
    <mergeCell ref="AS29:AV29"/>
    <mergeCell ref="AS25:AV25"/>
    <mergeCell ref="AS26:AV26"/>
    <mergeCell ref="AS27:AV27"/>
    <mergeCell ref="AS28:AV28"/>
    <mergeCell ref="BR5:BX5"/>
    <mergeCell ref="BX8:BX23"/>
    <mergeCell ref="BQ8:BQ11"/>
    <mergeCell ref="BQ12:BQ15"/>
    <mergeCell ref="BQ16:BQ19"/>
    <mergeCell ref="BQ20:BQ23"/>
    <mergeCell ref="BW8:BW11"/>
    <mergeCell ref="BW12:BW15"/>
    <mergeCell ref="BW16:BW19"/>
    <mergeCell ref="BW20:BW23"/>
    <mergeCell ref="BS8:BS11"/>
    <mergeCell ref="BS12:BS15"/>
    <mergeCell ref="BS16:BS19"/>
    <mergeCell ref="BS20:BS23"/>
    <mergeCell ref="BQ6:BQ7"/>
    <mergeCell ref="BS6:BS7"/>
    <mergeCell ref="AW20:AZ20"/>
    <mergeCell ref="BT6:BT7"/>
    <mergeCell ref="BV6:BV7"/>
    <mergeCell ref="CF6:CF7"/>
    <mergeCell ref="CD6:CD7"/>
    <mergeCell ref="CA6:CA7"/>
    <mergeCell ref="CE6:CE7"/>
    <mergeCell ref="CB6:CB7"/>
    <mergeCell ref="CC6:CC7"/>
    <mergeCell ref="CB8:CB11"/>
    <mergeCell ref="CB12:CB15"/>
    <mergeCell ref="CB16:CB19"/>
    <mergeCell ref="Z12:AC12"/>
    <mergeCell ref="AD8:AG11"/>
    <mergeCell ref="AD12:AG15"/>
    <mergeCell ref="AD16:AG19"/>
    <mergeCell ref="AD20:AG23"/>
    <mergeCell ref="Z16:AC16"/>
    <mergeCell ref="BV8:BV11"/>
    <mergeCell ref="BV12:BV15"/>
    <mergeCell ref="BV16:BV19"/>
    <mergeCell ref="BV20:BV23"/>
    <mergeCell ref="AS16:AV17"/>
    <mergeCell ref="AS18:AV18"/>
    <mergeCell ref="AS20:AV20"/>
    <mergeCell ref="AQ16:AQ17"/>
    <mergeCell ref="AR16:AR17"/>
    <mergeCell ref="AS21:AV21"/>
    <mergeCell ref="AS22:AV22"/>
    <mergeCell ref="Z23:AC23"/>
    <mergeCell ref="Z19:AC19"/>
    <mergeCell ref="Z20:AC20"/>
    <mergeCell ref="Z17:AC17"/>
    <mergeCell ref="AS19:AV19"/>
    <mergeCell ref="AS23:AV23"/>
    <mergeCell ref="AM18:AP23"/>
    <mergeCell ref="CH6:CH7"/>
    <mergeCell ref="BX6:BX7"/>
    <mergeCell ref="J26:M26"/>
    <mergeCell ref="BU6:BU7"/>
    <mergeCell ref="BR6:BR7"/>
    <mergeCell ref="BW6:BW7"/>
    <mergeCell ref="AW26:AZ26"/>
    <mergeCell ref="AH26:AK26"/>
    <mergeCell ref="AW27:AZ27"/>
    <mergeCell ref="BZ6:BZ7"/>
    <mergeCell ref="BL6:BL7"/>
    <mergeCell ref="BM6:BN7"/>
    <mergeCell ref="BO6:BO7"/>
    <mergeCell ref="BP6:BP7"/>
    <mergeCell ref="Z27:AC28"/>
    <mergeCell ref="AD27:AG28"/>
    <mergeCell ref="AH27:AK28"/>
    <mergeCell ref="N27:Q28"/>
    <mergeCell ref="R27:U28"/>
    <mergeCell ref="AW18:AZ18"/>
    <mergeCell ref="AW21:AZ21"/>
    <mergeCell ref="AQ22:AQ25"/>
    <mergeCell ref="AW22:AZ22"/>
    <mergeCell ref="AW24:AZ24"/>
    <mergeCell ref="CG8:CG11"/>
    <mergeCell ref="CG12:CG15"/>
    <mergeCell ref="CG16:CG19"/>
    <mergeCell ref="CG20:CG23"/>
    <mergeCell ref="CD8:CD11"/>
    <mergeCell ref="CD12:CD15"/>
    <mergeCell ref="CD16:CD19"/>
    <mergeCell ref="CD20:CD23"/>
    <mergeCell ref="AW16:AZ17"/>
    <mergeCell ref="AW19:AZ19"/>
    <mergeCell ref="AW23:AZ23"/>
    <mergeCell ref="CC12:CC15"/>
    <mergeCell ref="CC16:CC19"/>
    <mergeCell ref="CC20:CC23"/>
    <mergeCell ref="BE16:BE17"/>
    <mergeCell ref="BE18:BE33"/>
    <mergeCell ref="BA33:BD33"/>
    <mergeCell ref="CB20:CB23"/>
    <mergeCell ref="CC8:CC11"/>
    <mergeCell ref="AW25:AZ25"/>
    <mergeCell ref="BA18:BD18"/>
    <mergeCell ref="BA19:BD19"/>
    <mergeCell ref="BA20:BD20"/>
    <mergeCell ref="V18:Y18"/>
    <mergeCell ref="V19:Y19"/>
    <mergeCell ref="V20:Y20"/>
    <mergeCell ref="V21:Y21"/>
    <mergeCell ref="V22:Y22"/>
    <mergeCell ref="V23:Y23"/>
    <mergeCell ref="V27:Y28"/>
    <mergeCell ref="V29:Y29"/>
    <mergeCell ref="V30:Y30"/>
    <mergeCell ref="V38:Y38"/>
    <mergeCell ref="V39:Y39"/>
    <mergeCell ref="BA21:BD21"/>
    <mergeCell ref="BA22:BD22"/>
    <mergeCell ref="BA23:BD23"/>
    <mergeCell ref="BA24:BD24"/>
    <mergeCell ref="BA25:BD25"/>
    <mergeCell ref="BA26:BD26"/>
    <mergeCell ref="BA27:BD27"/>
    <mergeCell ref="BA28:BD28"/>
    <mergeCell ref="BA29:BD29"/>
    <mergeCell ref="BA30:BD30"/>
    <mergeCell ref="BA31:BD31"/>
    <mergeCell ref="BA32:BD32"/>
    <mergeCell ref="AM24:AP25"/>
    <mergeCell ref="AM26:AP33"/>
    <mergeCell ref="V31:Y31"/>
    <mergeCell ref="V32:Y32"/>
    <mergeCell ref="V33:Y33"/>
    <mergeCell ref="V34:Y34"/>
    <mergeCell ref="V35:Y35"/>
    <mergeCell ref="V36:Y36"/>
    <mergeCell ref="V37:Y37"/>
    <mergeCell ref="AS24:AV24"/>
    <mergeCell ref="AS33:AV33"/>
    <mergeCell ref="AS15:AV15"/>
    <mergeCell ref="AW15:AZ15"/>
    <mergeCell ref="V15:Y15"/>
    <mergeCell ref="V16:Y16"/>
    <mergeCell ref="Z18:AC18"/>
    <mergeCell ref="BM2:BN2"/>
    <mergeCell ref="BM3:BN3"/>
    <mergeCell ref="BZ5:CH5"/>
    <mergeCell ref="BA16:BD17"/>
    <mergeCell ref="CH8:CH23"/>
    <mergeCell ref="AM16:AP17"/>
    <mergeCell ref="V17:Y17"/>
    <mergeCell ref="AS12:AV13"/>
    <mergeCell ref="AW12:AZ13"/>
    <mergeCell ref="AS14:AV14"/>
    <mergeCell ref="AW14:AZ14"/>
    <mergeCell ref="V8:Y8"/>
    <mergeCell ref="V9:Y9"/>
    <mergeCell ref="V10:Y10"/>
    <mergeCell ref="V11:Y11"/>
    <mergeCell ref="V12:Y12"/>
    <mergeCell ref="V13:Y13"/>
    <mergeCell ref="V14:Y14"/>
  </mergeCells>
  <phoneticPr fontId="2"/>
  <dataValidations count="1">
    <dataValidation type="list" allowBlank="1" showInputMessage="1" showErrorMessage="1" sqref="BL20:BL22 C20:C22 C8:C10 C12:C14 C16:C18 BL8 BL12:BL14 BL16:BL18 C29:C31 C33:C35 C37:C39 C41:C43" xr:uid="{00000000-0002-0000-0200-000000000000}">
      <formula1>"非該当,第2子軽減対象,第3子以降軽減対象"</formula1>
    </dataValidation>
  </dataValidations>
  <printOptions horizontalCentered="1" verticalCentered="1"/>
  <pageMargins left="0.43307086614173229" right="0.15748031496062992" top="0.43307086614173229" bottom="0.15748031496062992" header="0.19685039370078741" footer="0.15748031496062992"/>
  <pageSetup paperSize="9" scale="51" orientation="landscape" horizontalDpi="300" verticalDpi="300" r:id="rId1"/>
  <headerFooter alignWithMargins="0">
    <oddHeader>&amp;R熊本市障がい保健福祉課・自立支援班</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BE390"/>
  <sheetViews>
    <sheetView view="pageBreakPreview" zoomScale="85" zoomScaleNormal="100" zoomScaleSheetLayoutView="85" workbookViewId="0">
      <selection activeCell="W18" sqref="W18:AD18"/>
    </sheetView>
  </sheetViews>
  <sheetFormatPr defaultColWidth="9" defaultRowHeight="13.5" x14ac:dyDescent="0.15"/>
  <cols>
    <col min="1" max="1" width="3.375" style="5" customWidth="1"/>
    <col min="2" max="2" width="3.625" style="5" customWidth="1"/>
    <col min="3" max="3" width="15.25" style="5" customWidth="1"/>
    <col min="4" max="8" width="3.625" style="5" customWidth="1"/>
    <col min="9" max="9" width="3.375" style="5" customWidth="1"/>
    <col min="10" max="15" width="3.625" style="5" customWidth="1"/>
    <col min="16" max="16" width="3.25" style="5" customWidth="1"/>
    <col min="17" max="42" width="3.625" style="5" customWidth="1"/>
    <col min="43" max="43" width="5.625" style="5" customWidth="1"/>
    <col min="44" max="50" width="3.625" style="5" customWidth="1"/>
    <col min="51" max="57" width="9" style="5" customWidth="1"/>
    <col min="58" max="16384" width="9" style="5"/>
  </cols>
  <sheetData>
    <row r="1" spans="1:57" ht="24.95" customHeight="1" x14ac:dyDescent="0.15">
      <c r="A1" s="17" t="s">
        <v>33</v>
      </c>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row>
    <row r="2" spans="1:57" ht="24.95" customHeight="1" x14ac:dyDescent="0.15">
      <c r="A2" s="4"/>
      <c r="B2" s="31" t="s">
        <v>24</v>
      </c>
      <c r="C2" s="16"/>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row>
    <row r="3" spans="1:57" ht="24.95" customHeight="1" x14ac:dyDescent="0.15"/>
    <row r="4" spans="1:57" ht="24.95" customHeight="1" x14ac:dyDescent="0.15">
      <c r="A4" s="18"/>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7"/>
      <c r="AG4" s="7"/>
      <c r="AH4" s="7"/>
      <c r="AI4" s="7"/>
      <c r="AJ4" s="7"/>
      <c r="AK4" s="7"/>
      <c r="AL4" s="7"/>
      <c r="AM4" s="7"/>
      <c r="AN4" s="7"/>
      <c r="AO4" s="7"/>
      <c r="AP4" s="7"/>
      <c r="AQ4" s="7"/>
      <c r="AR4" s="7"/>
      <c r="AS4" s="7"/>
      <c r="AT4" s="7"/>
      <c r="AU4" s="7"/>
      <c r="AV4" s="7"/>
    </row>
    <row r="5" spans="1:57" ht="24.95" customHeight="1" x14ac:dyDescent="0.15">
      <c r="A5" s="18" t="s">
        <v>43</v>
      </c>
      <c r="B5" s="12"/>
      <c r="C5" s="12"/>
      <c r="AF5" s="2"/>
      <c r="AG5" s="2"/>
      <c r="AH5" s="2"/>
      <c r="AI5" s="2"/>
      <c r="AJ5" s="2"/>
      <c r="AK5" s="2"/>
      <c r="AL5" s="2"/>
      <c r="AM5" s="2"/>
      <c r="AN5" s="2"/>
      <c r="AO5" s="2"/>
      <c r="AP5" s="2"/>
      <c r="AQ5" s="2"/>
      <c r="AR5" s="2"/>
      <c r="AS5" s="2"/>
      <c r="AT5" s="2"/>
      <c r="AU5" s="2"/>
      <c r="AV5" s="2"/>
    </row>
    <row r="6" spans="1:57" ht="24.95" customHeight="1" thickBot="1" x14ac:dyDescent="0.2">
      <c r="A6" s="532" t="s">
        <v>4</v>
      </c>
      <c r="B6" s="508"/>
      <c r="C6" s="25" t="s">
        <v>16</v>
      </c>
      <c r="D6" s="508" t="s">
        <v>0</v>
      </c>
      <c r="E6" s="508"/>
      <c r="F6" s="508"/>
      <c r="G6" s="508"/>
      <c r="H6" s="508" t="s">
        <v>1</v>
      </c>
      <c r="I6" s="508"/>
      <c r="J6" s="508"/>
      <c r="K6" s="508"/>
      <c r="L6" s="508" t="s">
        <v>2</v>
      </c>
      <c r="M6" s="508"/>
      <c r="N6" s="508"/>
      <c r="O6" s="508"/>
      <c r="P6" s="550" t="s">
        <v>3</v>
      </c>
      <c r="Q6" s="551"/>
      <c r="R6" s="551"/>
      <c r="S6" s="551"/>
      <c r="T6" s="508" t="s">
        <v>15</v>
      </c>
      <c r="U6" s="508"/>
      <c r="V6" s="508"/>
      <c r="W6" s="508"/>
      <c r="X6" s="553" t="s">
        <v>5</v>
      </c>
      <c r="Y6" s="554"/>
      <c r="Z6" s="554"/>
      <c r="AA6" s="555"/>
      <c r="AB6" s="523" t="s">
        <v>9</v>
      </c>
      <c r="AC6" s="556"/>
      <c r="AD6" s="556"/>
      <c r="AE6" s="557"/>
      <c r="AF6" s="2"/>
      <c r="AG6" s="2"/>
      <c r="AH6" s="2"/>
      <c r="AI6" s="2"/>
      <c r="AJ6" s="2"/>
      <c r="AK6" s="2"/>
      <c r="AL6" s="2"/>
      <c r="AM6" s="2"/>
      <c r="AN6" s="2"/>
      <c r="AO6" s="2"/>
      <c r="AP6" s="2"/>
      <c r="AQ6" s="2"/>
      <c r="AR6" s="2"/>
      <c r="AS6" s="2"/>
      <c r="AT6" s="2"/>
      <c r="AU6" s="2"/>
      <c r="AV6" s="2"/>
      <c r="BA6" s="37">
        <f>L8</f>
        <v>4600</v>
      </c>
      <c r="BD6" s="32" t="s">
        <v>36</v>
      </c>
      <c r="BE6" s="32" t="s">
        <v>37</v>
      </c>
    </row>
    <row r="7" spans="1:57" ht="24.95" customHeight="1" x14ac:dyDescent="0.15">
      <c r="A7" s="488" t="s">
        <v>20</v>
      </c>
      <c r="B7" s="489"/>
      <c r="C7" s="22"/>
      <c r="D7" s="552"/>
      <c r="E7" s="552"/>
      <c r="F7" s="552"/>
      <c r="G7" s="552"/>
      <c r="H7" s="490">
        <f>ROUNDDOWN(D7*0.1,1)</f>
        <v>0</v>
      </c>
      <c r="I7" s="490"/>
      <c r="J7" s="490"/>
      <c r="K7" s="490"/>
      <c r="L7" s="552"/>
      <c r="M7" s="552"/>
      <c r="N7" s="552"/>
      <c r="O7" s="552"/>
      <c r="P7" s="490">
        <f>IF(L7&lt;=H7,L7,H7)</f>
        <v>0</v>
      </c>
      <c r="Q7" s="490"/>
      <c r="R7" s="490"/>
      <c r="S7" s="458"/>
      <c r="T7" s="490">
        <f>ROUNDDOWN(P7*0.25,0)</f>
        <v>0</v>
      </c>
      <c r="U7" s="490"/>
      <c r="V7" s="490"/>
      <c r="W7" s="458"/>
      <c r="X7" s="558">
        <f>ROUNDUP(P7*0.25,0)</f>
        <v>0</v>
      </c>
      <c r="Y7" s="559"/>
      <c r="Z7" s="559"/>
      <c r="AA7" s="560"/>
      <c r="AB7" s="149">
        <f>X7+X8+X11</f>
        <v>3450</v>
      </c>
      <c r="AC7" s="150"/>
      <c r="AD7" s="150"/>
      <c r="AE7" s="151"/>
      <c r="AF7" s="2"/>
      <c r="AG7" s="2"/>
      <c r="AH7" s="2"/>
      <c r="AI7" s="2"/>
      <c r="AJ7" s="2"/>
      <c r="AK7" s="2"/>
      <c r="AL7" s="2"/>
      <c r="AM7" s="2"/>
      <c r="AN7" s="2"/>
      <c r="AO7" s="2"/>
      <c r="AP7" s="2"/>
      <c r="AQ7" s="2"/>
      <c r="AR7" s="2"/>
      <c r="AS7" s="2"/>
      <c r="AT7" s="2"/>
      <c r="AU7" s="2"/>
      <c r="AV7" s="2"/>
      <c r="AY7" s="33" t="s">
        <v>25</v>
      </c>
      <c r="AZ7" s="33" t="s">
        <v>26</v>
      </c>
      <c r="BA7" s="37">
        <f>L11</f>
        <v>0</v>
      </c>
      <c r="BB7" s="37">
        <f>SUM(BB8:BB10)</f>
        <v>4600</v>
      </c>
      <c r="BC7" s="35"/>
      <c r="BD7" s="38">
        <f>SUM(BD8:BD10)</f>
        <v>1150</v>
      </c>
      <c r="BE7" s="38">
        <f>SUM(BE8:BE10)</f>
        <v>3450</v>
      </c>
    </row>
    <row r="8" spans="1:57" ht="24.95" customHeight="1" x14ac:dyDescent="0.15">
      <c r="A8" s="465" t="s">
        <v>18</v>
      </c>
      <c r="B8" s="466"/>
      <c r="C8" s="40" t="s">
        <v>44</v>
      </c>
      <c r="D8" s="533">
        <v>11880</v>
      </c>
      <c r="E8" s="453"/>
      <c r="F8" s="453"/>
      <c r="G8" s="534"/>
      <c r="H8" s="468">
        <f t="shared" ref="H8:H13" si="0">ROUNDDOWN(D8*0.1,0)</f>
        <v>1188</v>
      </c>
      <c r="I8" s="468"/>
      <c r="J8" s="468"/>
      <c r="K8" s="468"/>
      <c r="L8" s="535">
        <v>4600</v>
      </c>
      <c r="M8" s="444"/>
      <c r="N8" s="444"/>
      <c r="O8" s="536"/>
      <c r="P8" s="472">
        <f>IF(L8&lt;=(H8+H9+H10),L8,H8+H9+H10)</f>
        <v>4600</v>
      </c>
      <c r="Q8" s="473"/>
      <c r="R8" s="473"/>
      <c r="S8" s="473"/>
      <c r="T8" s="472">
        <f>BD7</f>
        <v>1150</v>
      </c>
      <c r="U8" s="473"/>
      <c r="V8" s="473"/>
      <c r="W8" s="541"/>
      <c r="X8" s="482">
        <f>P8-T8</f>
        <v>3450</v>
      </c>
      <c r="Y8" s="483"/>
      <c r="Z8" s="483"/>
      <c r="AA8" s="544"/>
      <c r="AB8" s="152"/>
      <c r="AC8" s="153"/>
      <c r="AD8" s="153"/>
      <c r="AE8" s="154"/>
      <c r="AF8" s="39"/>
      <c r="AG8" s="13" t="s">
        <v>38</v>
      </c>
      <c r="AH8" s="2"/>
      <c r="AI8" s="2"/>
      <c r="AJ8" s="2"/>
      <c r="AK8" s="2"/>
      <c r="AL8" s="2"/>
      <c r="AM8" s="2"/>
      <c r="AN8" s="2"/>
      <c r="AO8" s="2"/>
      <c r="AP8" s="2"/>
      <c r="AQ8" s="2"/>
      <c r="AR8" s="276"/>
      <c r="AS8" s="277"/>
      <c r="AT8" s="2"/>
      <c r="AU8" s="2"/>
      <c r="AV8" s="2"/>
      <c r="AY8" s="32">
        <f t="shared" ref="AY8:AY13" si="1">ROUNDDOWN(H8/4,0)</f>
        <v>297</v>
      </c>
      <c r="AZ8" s="549">
        <f>SUM(AY8:AY10)</f>
        <v>3255</v>
      </c>
      <c r="BA8" s="37">
        <f t="shared" ref="BA8:BA13" si="2">H8</f>
        <v>1188</v>
      </c>
      <c r="BB8" s="37">
        <f>IF(BA8&gt;=BA6,BA6,BA8)</f>
        <v>1188</v>
      </c>
      <c r="BC8" s="35"/>
      <c r="BD8" s="36">
        <f t="shared" ref="BD8:BD13" si="3">ROUNDDOWN(BB8/4,0)</f>
        <v>297</v>
      </c>
      <c r="BE8" s="36">
        <f t="shared" ref="BE8:BE13" si="4">BB8-BD8</f>
        <v>891</v>
      </c>
    </row>
    <row r="9" spans="1:57" ht="24.95" customHeight="1" x14ac:dyDescent="0.15">
      <c r="A9" s="496" t="s">
        <v>18</v>
      </c>
      <c r="B9" s="129"/>
      <c r="C9" s="41" t="s">
        <v>45</v>
      </c>
      <c r="D9" s="545">
        <v>118320</v>
      </c>
      <c r="E9" s="456"/>
      <c r="F9" s="456"/>
      <c r="G9" s="546"/>
      <c r="H9" s="136">
        <f t="shared" si="0"/>
        <v>11832</v>
      </c>
      <c r="I9" s="136"/>
      <c r="J9" s="136"/>
      <c r="K9" s="136"/>
      <c r="L9" s="537"/>
      <c r="M9" s="447"/>
      <c r="N9" s="447"/>
      <c r="O9" s="538"/>
      <c r="P9" s="475"/>
      <c r="Q9" s="476"/>
      <c r="R9" s="476"/>
      <c r="S9" s="476"/>
      <c r="T9" s="475"/>
      <c r="U9" s="476"/>
      <c r="V9" s="476"/>
      <c r="W9" s="542"/>
      <c r="X9" s="482"/>
      <c r="Y9" s="483"/>
      <c r="Z9" s="483"/>
      <c r="AA9" s="544"/>
      <c r="AB9" s="152"/>
      <c r="AC9" s="153"/>
      <c r="AD9" s="153"/>
      <c r="AE9" s="154"/>
      <c r="AF9" s="2"/>
      <c r="AG9" s="2"/>
      <c r="AH9" s="2"/>
      <c r="AI9" s="2"/>
      <c r="AJ9" s="2"/>
      <c r="AK9" s="2"/>
      <c r="AL9" s="2"/>
      <c r="AM9" s="2"/>
      <c r="AN9" s="2"/>
      <c r="AO9" s="2"/>
      <c r="AP9" s="2"/>
      <c r="AQ9" s="2"/>
      <c r="AR9" s="276"/>
      <c r="AS9" s="277"/>
      <c r="AT9" s="2"/>
      <c r="AU9" s="2"/>
      <c r="AV9" s="2"/>
      <c r="AY9" s="32">
        <f t="shared" si="1"/>
        <v>2958</v>
      </c>
      <c r="AZ9" s="549"/>
      <c r="BA9" s="37">
        <f t="shared" si="2"/>
        <v>11832</v>
      </c>
      <c r="BB9" s="37">
        <f>IF((BA8+BA9)&gt;=BA6,IF(BA8&gt;=BA6,0,BA6-BA8),BA9)</f>
        <v>3412</v>
      </c>
      <c r="BC9" s="35"/>
      <c r="BD9" s="36">
        <f t="shared" si="3"/>
        <v>853</v>
      </c>
      <c r="BE9" s="36">
        <f t="shared" si="4"/>
        <v>2559</v>
      </c>
    </row>
    <row r="10" spans="1:57" ht="24.95" customHeight="1" thickBot="1" x14ac:dyDescent="0.2">
      <c r="A10" s="501" t="s">
        <v>18</v>
      </c>
      <c r="B10" s="502"/>
      <c r="C10" s="20"/>
      <c r="D10" s="545"/>
      <c r="E10" s="456"/>
      <c r="F10" s="456"/>
      <c r="G10" s="546"/>
      <c r="H10" s="490">
        <f t="shared" si="0"/>
        <v>0</v>
      </c>
      <c r="I10" s="490"/>
      <c r="J10" s="490"/>
      <c r="K10" s="490"/>
      <c r="L10" s="539"/>
      <c r="M10" s="450"/>
      <c r="N10" s="450"/>
      <c r="O10" s="540"/>
      <c r="P10" s="458"/>
      <c r="Q10" s="459"/>
      <c r="R10" s="459"/>
      <c r="S10" s="459"/>
      <c r="T10" s="458"/>
      <c r="U10" s="459"/>
      <c r="V10" s="459"/>
      <c r="W10" s="460"/>
      <c r="X10" s="123"/>
      <c r="Y10" s="124"/>
      <c r="Z10" s="124"/>
      <c r="AA10" s="125"/>
      <c r="AB10" s="152"/>
      <c r="AC10" s="153"/>
      <c r="AD10" s="153"/>
      <c r="AE10" s="154"/>
      <c r="AF10" s="2"/>
      <c r="AG10" s="2"/>
      <c r="AH10" s="2"/>
      <c r="AI10" s="2"/>
      <c r="AJ10" s="2"/>
      <c r="AK10" s="2"/>
      <c r="AL10" s="2"/>
      <c r="AM10" s="2"/>
      <c r="AN10" s="2"/>
      <c r="AO10" s="2"/>
      <c r="AP10" s="2"/>
      <c r="AQ10" s="2"/>
      <c r="AR10" s="276"/>
      <c r="AS10" s="277"/>
      <c r="AT10" s="2"/>
      <c r="AU10" s="2"/>
      <c r="AV10" s="2"/>
      <c r="AY10" s="32">
        <f t="shared" si="1"/>
        <v>0</v>
      </c>
      <c r="AZ10" s="549"/>
      <c r="BA10" s="37">
        <f t="shared" si="2"/>
        <v>0</v>
      </c>
      <c r="BB10" s="37">
        <f>IF((BA8+BA9+BA10)&gt;=BA6,IF((BA8+BA9)&gt;=BA6,0,BA6-BA8-BA9),IF((BA8+BA9+BA10)&lt;BA6,BA10,BA6-BA8-BA9))</f>
        <v>0</v>
      </c>
      <c r="BC10" s="35"/>
      <c r="BD10" s="36">
        <f t="shared" si="3"/>
        <v>0</v>
      </c>
      <c r="BE10" s="36">
        <f t="shared" si="4"/>
        <v>0</v>
      </c>
    </row>
    <row r="11" spans="1:57" ht="24.95" customHeight="1" x14ac:dyDescent="0.15">
      <c r="A11" s="465" t="s">
        <v>19</v>
      </c>
      <c r="B11" s="466"/>
      <c r="C11" s="19"/>
      <c r="D11" s="533"/>
      <c r="E11" s="453"/>
      <c r="F11" s="453"/>
      <c r="G11" s="534"/>
      <c r="H11" s="468">
        <f t="shared" si="0"/>
        <v>0</v>
      </c>
      <c r="I11" s="468"/>
      <c r="J11" s="468"/>
      <c r="K11" s="468"/>
      <c r="L11" s="535"/>
      <c r="M11" s="444"/>
      <c r="N11" s="444"/>
      <c r="O11" s="536"/>
      <c r="P11" s="472">
        <f>IF(L11&lt;=(H11+H12+H13),L11,H11+H12+H13)</f>
        <v>0</v>
      </c>
      <c r="Q11" s="473"/>
      <c r="R11" s="473"/>
      <c r="S11" s="473"/>
      <c r="T11" s="472">
        <f>BD14</f>
        <v>0</v>
      </c>
      <c r="U11" s="473"/>
      <c r="V11" s="473"/>
      <c r="W11" s="541"/>
      <c r="X11" s="479">
        <f>P11-T11</f>
        <v>0</v>
      </c>
      <c r="Y11" s="480"/>
      <c r="Z11" s="480"/>
      <c r="AA11" s="543"/>
      <c r="AB11" s="152"/>
      <c r="AC11" s="153"/>
      <c r="AD11" s="153"/>
      <c r="AE11" s="154"/>
      <c r="AF11" s="39"/>
      <c r="AG11" s="13" t="s">
        <v>38</v>
      </c>
      <c r="AH11" s="2"/>
      <c r="AI11" s="2"/>
      <c r="AJ11" s="2"/>
      <c r="AK11" s="2"/>
      <c r="AL11" s="2"/>
      <c r="AM11" s="2"/>
      <c r="AN11" s="2"/>
      <c r="AO11" s="2"/>
      <c r="AP11" s="2"/>
      <c r="AQ11" s="2"/>
      <c r="AR11" s="2"/>
      <c r="AS11" s="2"/>
      <c r="AT11" s="2"/>
      <c r="AU11" s="2"/>
      <c r="AV11" s="2"/>
      <c r="AY11" s="32">
        <f t="shared" si="1"/>
        <v>0</v>
      </c>
      <c r="AZ11" s="549">
        <f>SUM(AY11:AY13)</f>
        <v>0</v>
      </c>
      <c r="BA11" s="37">
        <f t="shared" si="2"/>
        <v>0</v>
      </c>
      <c r="BB11" s="37">
        <f>IF(BA11&gt;=BA7,BA7,BA11)</f>
        <v>0</v>
      </c>
      <c r="BC11" s="35"/>
      <c r="BD11" s="36">
        <f t="shared" si="3"/>
        <v>0</v>
      </c>
      <c r="BE11" s="36">
        <f t="shared" si="4"/>
        <v>0</v>
      </c>
    </row>
    <row r="12" spans="1:57" ht="24.95" customHeight="1" x14ac:dyDescent="0.15">
      <c r="A12" s="462" t="s">
        <v>19</v>
      </c>
      <c r="B12" s="463"/>
      <c r="C12" s="21"/>
      <c r="D12" s="545"/>
      <c r="E12" s="456"/>
      <c r="F12" s="456"/>
      <c r="G12" s="546"/>
      <c r="H12" s="136">
        <f t="shared" si="0"/>
        <v>0</v>
      </c>
      <c r="I12" s="136"/>
      <c r="J12" s="136"/>
      <c r="K12" s="136"/>
      <c r="L12" s="537"/>
      <c r="M12" s="447"/>
      <c r="N12" s="447"/>
      <c r="O12" s="538"/>
      <c r="P12" s="475"/>
      <c r="Q12" s="476"/>
      <c r="R12" s="476"/>
      <c r="S12" s="476"/>
      <c r="T12" s="475"/>
      <c r="U12" s="476"/>
      <c r="V12" s="476"/>
      <c r="W12" s="542"/>
      <c r="X12" s="482"/>
      <c r="Y12" s="483"/>
      <c r="Z12" s="483"/>
      <c r="AA12" s="544"/>
      <c r="AB12" s="152"/>
      <c r="AC12" s="153"/>
      <c r="AD12" s="153"/>
      <c r="AE12" s="154"/>
      <c r="AF12" s="2"/>
      <c r="AG12" s="2"/>
      <c r="AH12" s="2"/>
      <c r="AI12" s="2"/>
      <c r="AJ12" s="2"/>
      <c r="AK12" s="2"/>
      <c r="AL12" s="2"/>
      <c r="AM12" s="2"/>
      <c r="AN12" s="2"/>
      <c r="AO12" s="2"/>
      <c r="AP12" s="2"/>
      <c r="AQ12" s="2"/>
      <c r="AR12" s="2"/>
      <c r="AS12" s="2"/>
      <c r="AT12" s="2"/>
      <c r="AU12" s="2"/>
      <c r="AV12" s="2"/>
      <c r="AY12" s="32">
        <f t="shared" si="1"/>
        <v>0</v>
      </c>
      <c r="AZ12" s="549"/>
      <c r="BA12" s="37">
        <f t="shared" si="2"/>
        <v>0</v>
      </c>
      <c r="BB12" s="37">
        <f>IF((BA11+BA12)&gt;=BA7,IF(BA11&gt;BA7,0,BA7-BA11),BA12)</f>
        <v>0</v>
      </c>
      <c r="BC12" s="35"/>
      <c r="BD12" s="36">
        <f t="shared" si="3"/>
        <v>0</v>
      </c>
      <c r="BE12" s="36">
        <f t="shared" si="4"/>
        <v>0</v>
      </c>
    </row>
    <row r="13" spans="1:57" ht="24.95" customHeight="1" thickBot="1" x14ac:dyDescent="0.2">
      <c r="A13" s="488" t="s">
        <v>19</v>
      </c>
      <c r="B13" s="489"/>
      <c r="C13" s="22"/>
      <c r="D13" s="547"/>
      <c r="E13" s="314"/>
      <c r="F13" s="314"/>
      <c r="G13" s="548"/>
      <c r="H13" s="490">
        <f t="shared" si="0"/>
        <v>0</v>
      </c>
      <c r="I13" s="490"/>
      <c r="J13" s="490"/>
      <c r="K13" s="490"/>
      <c r="L13" s="539"/>
      <c r="M13" s="450"/>
      <c r="N13" s="450"/>
      <c r="O13" s="540"/>
      <c r="P13" s="458"/>
      <c r="Q13" s="459"/>
      <c r="R13" s="459"/>
      <c r="S13" s="459"/>
      <c r="T13" s="458"/>
      <c r="U13" s="459"/>
      <c r="V13" s="459"/>
      <c r="W13" s="460"/>
      <c r="X13" s="123"/>
      <c r="Y13" s="124"/>
      <c r="Z13" s="124"/>
      <c r="AA13" s="125"/>
      <c r="AB13" s="155"/>
      <c r="AC13" s="156"/>
      <c r="AD13" s="156"/>
      <c r="AE13" s="157"/>
      <c r="AF13" s="2"/>
      <c r="AG13" s="2"/>
      <c r="AH13" s="2"/>
      <c r="AI13" s="2"/>
      <c r="AJ13" s="2"/>
      <c r="AK13" s="2"/>
      <c r="AL13" s="2"/>
      <c r="AM13" s="2"/>
      <c r="AN13" s="2"/>
      <c r="AO13" s="2"/>
      <c r="AP13" s="2"/>
      <c r="AQ13" s="2"/>
      <c r="AR13" s="2"/>
      <c r="AS13" s="2"/>
      <c r="AT13" s="2"/>
      <c r="AU13" s="2"/>
      <c r="AV13" s="2"/>
      <c r="AY13" s="32">
        <f t="shared" si="1"/>
        <v>0</v>
      </c>
      <c r="AZ13" s="549"/>
      <c r="BA13" s="37">
        <f t="shared" si="2"/>
        <v>0</v>
      </c>
      <c r="BB13" s="37">
        <f>IF((BA11+BA12+BA13)&gt;=BA7,IF((BA11+BA12)&gt;=BA7,0,BA7-BA11-BA12),IF((BA11+BA12+BA13)&lt;BA7,BA13,BA7-BA11-BA12))</f>
        <v>0</v>
      </c>
      <c r="BC13" s="35"/>
      <c r="BD13" s="36">
        <f t="shared" si="3"/>
        <v>0</v>
      </c>
      <c r="BE13" s="36">
        <f t="shared" si="4"/>
        <v>0</v>
      </c>
    </row>
    <row r="14" spans="1:57" ht="24.95" customHeight="1" x14ac:dyDescent="0.15">
      <c r="H14" s="14"/>
      <c r="AF14" s="2"/>
      <c r="AG14" s="2"/>
      <c r="AH14" s="2"/>
      <c r="AI14" s="2"/>
      <c r="AJ14" s="2"/>
      <c r="AK14" s="2"/>
      <c r="AL14" s="2"/>
      <c r="AM14" s="2"/>
      <c r="AN14" s="2"/>
      <c r="AO14" s="2"/>
      <c r="AP14" s="2"/>
      <c r="AQ14" s="2"/>
      <c r="AR14" s="2"/>
      <c r="AS14" s="2"/>
      <c r="AT14" s="2"/>
      <c r="AU14" s="2"/>
      <c r="AV14" s="2"/>
      <c r="AY14" s="35"/>
      <c r="AZ14" s="35"/>
      <c r="BA14" s="35"/>
      <c r="BB14" s="35"/>
      <c r="BC14" s="35"/>
      <c r="BD14" s="37">
        <f>SUM(BD11:BD13)</f>
        <v>0</v>
      </c>
      <c r="BE14" s="37">
        <f>SUM(BE11:BE13)</f>
        <v>0</v>
      </c>
    </row>
    <row r="15" spans="1:57" ht="24.95" customHeight="1" x14ac:dyDescent="0.15">
      <c r="AF15" s="2"/>
      <c r="AG15" s="2"/>
      <c r="AH15" s="2"/>
      <c r="AI15" s="2"/>
      <c r="AJ15" s="2"/>
      <c r="AK15" s="2"/>
      <c r="AL15" s="2"/>
      <c r="AM15" s="2"/>
      <c r="AN15" s="2"/>
      <c r="AO15" s="2"/>
      <c r="AP15" s="2"/>
      <c r="AQ15" s="2"/>
      <c r="AR15" s="2"/>
      <c r="AS15" s="2"/>
      <c r="AT15" s="2"/>
      <c r="AU15" s="2"/>
      <c r="AV15" s="2"/>
    </row>
    <row r="16" spans="1:57" ht="24.95" customHeight="1" x14ac:dyDescent="0.15">
      <c r="A16" s="4" t="s">
        <v>42</v>
      </c>
      <c r="AF16" s="2"/>
      <c r="AG16" s="2"/>
      <c r="AH16" s="2"/>
      <c r="AI16" s="2"/>
      <c r="AJ16" s="2"/>
      <c r="AK16" s="2"/>
      <c r="AL16" s="2"/>
      <c r="AM16" s="2"/>
      <c r="AN16" s="2"/>
      <c r="AO16" s="2"/>
      <c r="AP16" s="2"/>
      <c r="AQ16" s="2"/>
      <c r="AR16" s="2"/>
      <c r="AS16" s="2"/>
      <c r="AT16" s="2"/>
      <c r="AU16" s="2"/>
      <c r="AV16" s="2"/>
    </row>
    <row r="17" spans="1:48" ht="24.95" customHeight="1" thickBot="1" x14ac:dyDescent="0.2">
      <c r="A17" s="532" t="s">
        <v>4</v>
      </c>
      <c r="B17" s="508"/>
      <c r="C17" s="25" t="s">
        <v>16</v>
      </c>
      <c r="D17" s="508" t="s">
        <v>0</v>
      </c>
      <c r="E17" s="508"/>
      <c r="F17" s="508"/>
      <c r="G17" s="508"/>
      <c r="H17" s="508" t="s">
        <v>1</v>
      </c>
      <c r="I17" s="508"/>
      <c r="J17" s="508"/>
      <c r="K17" s="508"/>
      <c r="L17" s="509" t="s">
        <v>6</v>
      </c>
      <c r="M17" s="510"/>
      <c r="N17" s="510"/>
      <c r="O17" s="511"/>
      <c r="P17" s="508" t="s">
        <v>2</v>
      </c>
      <c r="Q17" s="508"/>
      <c r="R17" s="508"/>
      <c r="S17" s="508"/>
      <c r="T17" s="512" t="s">
        <v>8</v>
      </c>
      <c r="U17" s="513"/>
      <c r="V17" s="513"/>
      <c r="W17" s="513"/>
      <c r="X17" s="514" t="s">
        <v>22</v>
      </c>
      <c r="Y17" s="515"/>
      <c r="Z17" s="515"/>
      <c r="AA17" s="516"/>
      <c r="AB17" s="517" t="s">
        <v>21</v>
      </c>
      <c r="AC17" s="518"/>
      <c r="AD17" s="518"/>
      <c r="AE17" s="519"/>
      <c r="AF17" s="520" t="s">
        <v>12</v>
      </c>
      <c r="AG17" s="521"/>
      <c r="AH17" s="521"/>
      <c r="AI17" s="522"/>
      <c r="AJ17" s="506" t="s">
        <v>14</v>
      </c>
      <c r="AK17" s="507"/>
      <c r="AL17" s="507"/>
      <c r="AM17" s="507"/>
      <c r="AN17" s="506" t="s">
        <v>17</v>
      </c>
      <c r="AO17" s="507"/>
      <c r="AP17" s="507"/>
      <c r="AQ17" s="507"/>
      <c r="AR17" s="523" t="s">
        <v>13</v>
      </c>
      <c r="AS17" s="524"/>
      <c r="AT17" s="524"/>
      <c r="AU17" s="525"/>
    </row>
    <row r="18" spans="1:48" ht="24.95" customHeight="1" thickBot="1" x14ac:dyDescent="0.2">
      <c r="A18" s="488" t="s">
        <v>20</v>
      </c>
      <c r="B18" s="489"/>
      <c r="C18" s="26">
        <f>C7</f>
        <v>0</v>
      </c>
      <c r="D18" s="490">
        <f t="shared" ref="D18:D24" si="5">D7</f>
        <v>0</v>
      </c>
      <c r="E18" s="490"/>
      <c r="F18" s="490"/>
      <c r="G18" s="490"/>
      <c r="H18" s="490">
        <f>ROUNDDOWN(D18*0.1,1)</f>
        <v>0</v>
      </c>
      <c r="I18" s="490"/>
      <c r="J18" s="490"/>
      <c r="K18" s="490"/>
      <c r="L18" s="458" t="s">
        <v>7</v>
      </c>
      <c r="M18" s="459"/>
      <c r="N18" s="459"/>
      <c r="O18" s="478"/>
      <c r="P18" s="490">
        <f>L7</f>
        <v>0</v>
      </c>
      <c r="Q18" s="490"/>
      <c r="R18" s="490"/>
      <c r="S18" s="490"/>
      <c r="T18" s="490">
        <f>IF(P18&lt;=H18,P18,H18)</f>
        <v>0</v>
      </c>
      <c r="U18" s="490"/>
      <c r="V18" s="490"/>
      <c r="W18" s="490"/>
      <c r="X18" s="458">
        <f>ROUNDUP(T18*0.75,0)</f>
        <v>0</v>
      </c>
      <c r="Y18" s="459"/>
      <c r="Z18" s="459"/>
      <c r="AA18" s="459"/>
      <c r="AB18" s="203">
        <f>X18+T19+T20+T21+T22+T23+T24</f>
        <v>4600</v>
      </c>
      <c r="AC18" s="204"/>
      <c r="AD18" s="204"/>
      <c r="AE18" s="205"/>
      <c r="AF18" s="526">
        <f>X18</f>
        <v>0</v>
      </c>
      <c r="AG18" s="526"/>
      <c r="AH18" s="526"/>
      <c r="AI18" s="527"/>
      <c r="AJ18" s="475" t="s">
        <v>7</v>
      </c>
      <c r="AK18" s="476"/>
      <c r="AL18" s="476"/>
      <c r="AM18" s="476"/>
      <c r="AN18" s="475" t="s">
        <v>7</v>
      </c>
      <c r="AO18" s="476"/>
      <c r="AP18" s="476"/>
      <c r="AQ18" s="476"/>
      <c r="AR18" s="149">
        <f>AF18+AF19+AF22</f>
        <v>3450</v>
      </c>
      <c r="AS18" s="150"/>
      <c r="AT18" s="150"/>
      <c r="AU18" s="151"/>
    </row>
    <row r="19" spans="1:48" ht="24.95" customHeight="1" thickTop="1" thickBot="1" x14ac:dyDescent="0.2">
      <c r="A19" s="465" t="s">
        <v>18</v>
      </c>
      <c r="B19" s="466"/>
      <c r="C19" s="27" t="str">
        <f t="shared" ref="C19:C24" si="6">C8</f>
        <v>Ａ事業所→</v>
      </c>
      <c r="D19" s="469">
        <f t="shared" si="5"/>
        <v>11880</v>
      </c>
      <c r="E19" s="470"/>
      <c r="F19" s="470"/>
      <c r="G19" s="471"/>
      <c r="H19" s="468">
        <f t="shared" ref="H19:H24" si="7">ROUNDDOWN(D19*0.1,0)</f>
        <v>1188</v>
      </c>
      <c r="I19" s="468"/>
      <c r="J19" s="468"/>
      <c r="K19" s="468"/>
      <c r="L19" s="469">
        <f>ROUNDDOWN(D19*0.05,0)</f>
        <v>594</v>
      </c>
      <c r="M19" s="470"/>
      <c r="N19" s="470"/>
      <c r="O19" s="471"/>
      <c r="P19" s="472">
        <f>L8</f>
        <v>4600</v>
      </c>
      <c r="Q19" s="473"/>
      <c r="R19" s="473"/>
      <c r="S19" s="474"/>
      <c r="T19" s="495">
        <f>IF(P19&lt;=L19,P19,L19)</f>
        <v>594</v>
      </c>
      <c r="U19" s="495"/>
      <c r="V19" s="495"/>
      <c r="W19" s="495"/>
      <c r="X19" s="469" t="s">
        <v>7</v>
      </c>
      <c r="Y19" s="470"/>
      <c r="Z19" s="470"/>
      <c r="AA19" s="470"/>
      <c r="AB19" s="206"/>
      <c r="AC19" s="207"/>
      <c r="AD19" s="207"/>
      <c r="AE19" s="208"/>
      <c r="AF19" s="480">
        <f>(T19+T20+T21)-AJ19</f>
        <v>3450</v>
      </c>
      <c r="AG19" s="480"/>
      <c r="AH19" s="480"/>
      <c r="AI19" s="480"/>
      <c r="AJ19" s="528">
        <f>IF(AB18&gt;AB7,AB18-AB7,0)</f>
        <v>1150</v>
      </c>
      <c r="AK19" s="529"/>
      <c r="AL19" s="529"/>
      <c r="AM19" s="529"/>
      <c r="AN19" s="530">
        <f>IF((AB18-AB7)&gt;T19,T19,IF(AB18-AB7&lt;0,0,AB18-AB7))</f>
        <v>594</v>
      </c>
      <c r="AO19" s="529"/>
      <c r="AP19" s="529"/>
      <c r="AQ19" s="531"/>
      <c r="AR19" s="152"/>
      <c r="AS19" s="153"/>
      <c r="AT19" s="153"/>
      <c r="AU19" s="154"/>
      <c r="AV19" s="23"/>
    </row>
    <row r="20" spans="1:48" ht="24.95" customHeight="1" thickBot="1" x14ac:dyDescent="0.2">
      <c r="A20" s="496" t="s">
        <v>18</v>
      </c>
      <c r="B20" s="129"/>
      <c r="C20" s="28" t="str">
        <f t="shared" si="6"/>
        <v>Ｂ事業所→</v>
      </c>
      <c r="D20" s="137">
        <f t="shared" si="5"/>
        <v>118320</v>
      </c>
      <c r="E20" s="182"/>
      <c r="F20" s="182"/>
      <c r="G20" s="184"/>
      <c r="H20" s="136">
        <f t="shared" si="7"/>
        <v>11832</v>
      </c>
      <c r="I20" s="136"/>
      <c r="J20" s="136"/>
      <c r="K20" s="136"/>
      <c r="L20" s="137">
        <f>ROUNDDOWN(D20*0.05,0)</f>
        <v>5916</v>
      </c>
      <c r="M20" s="182"/>
      <c r="N20" s="182"/>
      <c r="O20" s="184"/>
      <c r="P20" s="475"/>
      <c r="Q20" s="476"/>
      <c r="R20" s="476"/>
      <c r="S20" s="477"/>
      <c r="T20" s="497">
        <f>IF(P19&lt;=L20,P19-T19,IF(L20+T19&gt;P19,P19-T19,L20))</f>
        <v>4006</v>
      </c>
      <c r="U20" s="497"/>
      <c r="V20" s="497"/>
      <c r="W20" s="497"/>
      <c r="X20" s="137" t="s">
        <v>7</v>
      </c>
      <c r="Y20" s="182"/>
      <c r="Z20" s="182"/>
      <c r="AA20" s="182"/>
      <c r="AB20" s="206"/>
      <c r="AC20" s="207"/>
      <c r="AD20" s="207"/>
      <c r="AE20" s="208"/>
      <c r="AF20" s="483"/>
      <c r="AG20" s="483"/>
      <c r="AH20" s="483"/>
      <c r="AI20" s="483"/>
      <c r="AJ20" s="167"/>
      <c r="AK20" s="168"/>
      <c r="AL20" s="168"/>
      <c r="AM20" s="168"/>
      <c r="AN20" s="498">
        <f>IF(IF((AB18-AB7)&gt;AN19,AB18-AB7-AN19,0)&gt;T20,T20,IF((AB18-AB7)&gt;AN19,AB18-AB7-AN19,0))</f>
        <v>556</v>
      </c>
      <c r="AO20" s="499"/>
      <c r="AP20" s="499"/>
      <c r="AQ20" s="500"/>
      <c r="AR20" s="152"/>
      <c r="AS20" s="153"/>
      <c r="AT20" s="153"/>
      <c r="AU20" s="154"/>
      <c r="AV20" s="23"/>
    </row>
    <row r="21" spans="1:48" ht="24.95" customHeight="1" thickBot="1" x14ac:dyDescent="0.2">
      <c r="A21" s="501" t="s">
        <v>18</v>
      </c>
      <c r="B21" s="502"/>
      <c r="C21" s="29">
        <f t="shared" si="6"/>
        <v>0</v>
      </c>
      <c r="D21" s="491">
        <f t="shared" si="5"/>
        <v>0</v>
      </c>
      <c r="E21" s="492"/>
      <c r="F21" s="492"/>
      <c r="G21" s="493"/>
      <c r="H21" s="490">
        <f t="shared" si="7"/>
        <v>0</v>
      </c>
      <c r="I21" s="490"/>
      <c r="J21" s="490"/>
      <c r="K21" s="490"/>
      <c r="L21" s="491">
        <f>ROUNDDOWN(D21*0.05,0)</f>
        <v>0</v>
      </c>
      <c r="M21" s="492"/>
      <c r="N21" s="492"/>
      <c r="O21" s="493"/>
      <c r="P21" s="458"/>
      <c r="Q21" s="459"/>
      <c r="R21" s="459"/>
      <c r="S21" s="478"/>
      <c r="T21" s="503">
        <f>IF(L21=0,0,IF(P19&lt;=L21,P19-(T19+T20),IF(T19+T20+L21&gt;=P19,P19-T19-T20,L21)))</f>
        <v>0</v>
      </c>
      <c r="U21" s="503"/>
      <c r="V21" s="503"/>
      <c r="W21" s="503"/>
      <c r="X21" s="491" t="s">
        <v>7</v>
      </c>
      <c r="Y21" s="492"/>
      <c r="Z21" s="492"/>
      <c r="AA21" s="492"/>
      <c r="AB21" s="206"/>
      <c r="AC21" s="207"/>
      <c r="AD21" s="207"/>
      <c r="AE21" s="208"/>
      <c r="AF21" s="526"/>
      <c r="AG21" s="526"/>
      <c r="AH21" s="526"/>
      <c r="AI21" s="526"/>
      <c r="AJ21" s="170"/>
      <c r="AK21" s="171"/>
      <c r="AL21" s="171"/>
      <c r="AM21" s="171"/>
      <c r="AN21" s="504">
        <f>IF(IF((AB18-AB7-AN19)&gt;AN20,AB18-AB7-AN19-AN20,0)&gt;T21,T21,IF((AB18-AB7-AN19)&gt;AN20,AB18-AB7-AN19-AN20,0))</f>
        <v>0</v>
      </c>
      <c r="AO21" s="171"/>
      <c r="AP21" s="171"/>
      <c r="AQ21" s="505"/>
      <c r="AR21" s="152"/>
      <c r="AS21" s="153"/>
      <c r="AT21" s="153"/>
      <c r="AU21" s="154"/>
      <c r="AV21" s="24"/>
    </row>
    <row r="22" spans="1:48" ht="24.95" customHeight="1" thickTop="1" x14ac:dyDescent="0.15">
      <c r="A22" s="465" t="s">
        <v>19</v>
      </c>
      <c r="B22" s="466"/>
      <c r="C22" s="27">
        <f t="shared" si="6"/>
        <v>0</v>
      </c>
      <c r="D22" s="467">
        <f t="shared" si="5"/>
        <v>0</v>
      </c>
      <c r="E22" s="467"/>
      <c r="F22" s="467"/>
      <c r="G22" s="467"/>
      <c r="H22" s="468">
        <f t="shared" si="7"/>
        <v>0</v>
      </c>
      <c r="I22" s="468"/>
      <c r="J22" s="468"/>
      <c r="K22" s="468"/>
      <c r="L22" s="469">
        <v>0</v>
      </c>
      <c r="M22" s="470"/>
      <c r="N22" s="470"/>
      <c r="O22" s="471"/>
      <c r="P22" s="472">
        <f>L11</f>
        <v>0</v>
      </c>
      <c r="Q22" s="473"/>
      <c r="R22" s="473"/>
      <c r="S22" s="474"/>
      <c r="T22" s="467">
        <f>IF(P22&lt;=L22,P22,L22)</f>
        <v>0</v>
      </c>
      <c r="U22" s="467"/>
      <c r="V22" s="467"/>
      <c r="W22" s="467"/>
      <c r="X22" s="469" t="s">
        <v>7</v>
      </c>
      <c r="Y22" s="470"/>
      <c r="Z22" s="470"/>
      <c r="AA22" s="470"/>
      <c r="AB22" s="206"/>
      <c r="AC22" s="207"/>
      <c r="AD22" s="207"/>
      <c r="AE22" s="208"/>
      <c r="AF22" s="479">
        <v>0</v>
      </c>
      <c r="AG22" s="480"/>
      <c r="AH22" s="480"/>
      <c r="AI22" s="481"/>
      <c r="AJ22" s="185" t="s">
        <v>7</v>
      </c>
      <c r="AK22" s="186"/>
      <c r="AL22" s="186"/>
      <c r="AM22" s="186"/>
      <c r="AN22" s="185" t="s">
        <v>7</v>
      </c>
      <c r="AO22" s="186"/>
      <c r="AP22" s="186"/>
      <c r="AQ22" s="461"/>
      <c r="AR22" s="152"/>
      <c r="AS22" s="153"/>
      <c r="AT22" s="153"/>
      <c r="AU22" s="154"/>
    </row>
    <row r="23" spans="1:48" ht="24.95" customHeight="1" x14ac:dyDescent="0.15">
      <c r="A23" s="462" t="s">
        <v>19</v>
      </c>
      <c r="B23" s="463"/>
      <c r="C23" s="30">
        <f t="shared" si="6"/>
        <v>0</v>
      </c>
      <c r="D23" s="464">
        <f t="shared" si="5"/>
        <v>0</v>
      </c>
      <c r="E23" s="464"/>
      <c r="F23" s="464"/>
      <c r="G23" s="464"/>
      <c r="H23" s="136">
        <f t="shared" si="7"/>
        <v>0</v>
      </c>
      <c r="I23" s="136"/>
      <c r="J23" s="136"/>
      <c r="K23" s="136"/>
      <c r="L23" s="137">
        <v>0</v>
      </c>
      <c r="M23" s="182"/>
      <c r="N23" s="182"/>
      <c r="O23" s="184"/>
      <c r="P23" s="475"/>
      <c r="Q23" s="476"/>
      <c r="R23" s="476"/>
      <c r="S23" s="477"/>
      <c r="T23" s="136">
        <f>IF(P22&lt;=L23,P22,L23)</f>
        <v>0</v>
      </c>
      <c r="U23" s="136"/>
      <c r="V23" s="136"/>
      <c r="W23" s="136"/>
      <c r="X23" s="137" t="s">
        <v>7</v>
      </c>
      <c r="Y23" s="182"/>
      <c r="Z23" s="182"/>
      <c r="AA23" s="182"/>
      <c r="AB23" s="206"/>
      <c r="AC23" s="207"/>
      <c r="AD23" s="207"/>
      <c r="AE23" s="208"/>
      <c r="AF23" s="482"/>
      <c r="AG23" s="483"/>
      <c r="AH23" s="483"/>
      <c r="AI23" s="484"/>
      <c r="AJ23" s="185" t="s">
        <v>7</v>
      </c>
      <c r="AK23" s="186"/>
      <c r="AL23" s="186"/>
      <c r="AM23" s="186"/>
      <c r="AN23" s="185" t="s">
        <v>7</v>
      </c>
      <c r="AO23" s="186"/>
      <c r="AP23" s="186"/>
      <c r="AQ23" s="461"/>
      <c r="AR23" s="152"/>
      <c r="AS23" s="153"/>
      <c r="AT23" s="153"/>
      <c r="AU23" s="154"/>
    </row>
    <row r="24" spans="1:48" ht="24.95" customHeight="1" thickBot="1" x14ac:dyDescent="0.2">
      <c r="A24" s="488" t="s">
        <v>19</v>
      </c>
      <c r="B24" s="489"/>
      <c r="C24" s="26">
        <f t="shared" si="6"/>
        <v>0</v>
      </c>
      <c r="D24" s="490">
        <f t="shared" si="5"/>
        <v>0</v>
      </c>
      <c r="E24" s="490"/>
      <c r="F24" s="490"/>
      <c r="G24" s="490"/>
      <c r="H24" s="490">
        <f t="shared" si="7"/>
        <v>0</v>
      </c>
      <c r="I24" s="490"/>
      <c r="J24" s="490"/>
      <c r="K24" s="490"/>
      <c r="L24" s="491">
        <v>0</v>
      </c>
      <c r="M24" s="492"/>
      <c r="N24" s="492"/>
      <c r="O24" s="493"/>
      <c r="P24" s="458"/>
      <c r="Q24" s="459"/>
      <c r="R24" s="459"/>
      <c r="S24" s="478"/>
      <c r="T24" s="494">
        <f>IF(P22&lt;=L24,P22,L24)</f>
        <v>0</v>
      </c>
      <c r="U24" s="494"/>
      <c r="V24" s="494"/>
      <c r="W24" s="494"/>
      <c r="X24" s="491" t="s">
        <v>7</v>
      </c>
      <c r="Y24" s="492"/>
      <c r="Z24" s="492"/>
      <c r="AA24" s="492"/>
      <c r="AB24" s="209"/>
      <c r="AC24" s="210"/>
      <c r="AD24" s="210"/>
      <c r="AE24" s="211"/>
      <c r="AF24" s="485"/>
      <c r="AG24" s="486"/>
      <c r="AH24" s="486"/>
      <c r="AI24" s="487"/>
      <c r="AJ24" s="458" t="s">
        <v>7</v>
      </c>
      <c r="AK24" s="459"/>
      <c r="AL24" s="459"/>
      <c r="AM24" s="459"/>
      <c r="AN24" s="458" t="s">
        <v>7</v>
      </c>
      <c r="AO24" s="459"/>
      <c r="AP24" s="459"/>
      <c r="AQ24" s="460"/>
      <c r="AR24" s="155"/>
      <c r="AS24" s="156"/>
      <c r="AT24" s="156"/>
      <c r="AU24" s="157"/>
    </row>
    <row r="25" spans="1:48" ht="24.95" customHeight="1" thickBot="1" x14ac:dyDescent="0.2">
      <c r="B25" s="8"/>
      <c r="C25" s="8"/>
      <c r="D25" s="8"/>
      <c r="E25" s="8"/>
      <c r="F25" s="8"/>
      <c r="G25" s="8"/>
      <c r="H25" s="8"/>
      <c r="I25" s="2"/>
      <c r="J25" s="2"/>
      <c r="K25" s="2"/>
      <c r="L25" s="2"/>
      <c r="M25" s="2"/>
      <c r="N25" s="2"/>
      <c r="O25" s="2"/>
      <c r="P25" s="2"/>
      <c r="Q25" s="2"/>
      <c r="R25" s="2"/>
      <c r="S25" s="2"/>
      <c r="T25" s="34"/>
      <c r="U25" s="2"/>
      <c r="V25" s="2"/>
      <c r="W25" s="2"/>
      <c r="X25" s="2"/>
      <c r="Y25" s="2"/>
      <c r="Z25" s="2"/>
      <c r="AA25" s="2"/>
      <c r="AN25" s="2"/>
      <c r="AO25" s="2"/>
      <c r="AP25" s="2"/>
      <c r="AQ25" s="2"/>
      <c r="AR25" s="2"/>
      <c r="AS25" s="2"/>
      <c r="AT25" s="2"/>
      <c r="AU25" s="2"/>
      <c r="AV25" s="2"/>
    </row>
    <row r="26" spans="1:48" ht="42.75" customHeight="1" thickBot="1" x14ac:dyDescent="0.2">
      <c r="A26" s="14" t="s">
        <v>11</v>
      </c>
      <c r="D26" s="8"/>
      <c r="E26" s="8"/>
      <c r="F26" s="8"/>
      <c r="G26" s="8"/>
      <c r="H26" s="8"/>
      <c r="I26" s="2"/>
      <c r="J26" s="2"/>
      <c r="K26" s="2"/>
      <c r="L26" s="2"/>
      <c r="M26" s="2"/>
      <c r="N26" s="2"/>
      <c r="O26" s="2"/>
      <c r="P26" s="2"/>
      <c r="Q26" s="2"/>
      <c r="R26" s="2"/>
      <c r="S26" s="2"/>
      <c r="T26" s="2"/>
      <c r="U26" s="2"/>
      <c r="V26" s="2"/>
      <c r="W26" s="2"/>
      <c r="X26" s="2"/>
      <c r="Y26" s="2"/>
      <c r="Z26" s="2"/>
      <c r="AA26" s="2"/>
      <c r="AE26" s="141" t="s">
        <v>30</v>
      </c>
      <c r="AF26" s="142"/>
      <c r="AG26" s="142"/>
      <c r="AH26" s="143"/>
      <c r="AI26" s="141" t="s">
        <v>31</v>
      </c>
      <c r="AJ26" s="144"/>
      <c r="AK26" s="144"/>
      <c r="AL26" s="145"/>
      <c r="AM26" s="146" t="s">
        <v>32</v>
      </c>
      <c r="AN26" s="147"/>
      <c r="AO26" s="147"/>
      <c r="AP26" s="148"/>
    </row>
    <row r="27" spans="1:48" ht="17.25" customHeight="1" thickBot="1" x14ac:dyDescent="0.2">
      <c r="B27" s="13" t="s">
        <v>10</v>
      </c>
      <c r="C27" s="8"/>
      <c r="D27" s="8"/>
      <c r="E27" s="8"/>
      <c r="F27" s="8"/>
      <c r="G27" s="8"/>
      <c r="H27" s="8"/>
      <c r="I27" s="2"/>
      <c r="J27" s="2"/>
      <c r="K27" s="2"/>
      <c r="L27" s="2"/>
      <c r="M27" s="2"/>
      <c r="N27" s="2"/>
      <c r="O27" s="2"/>
      <c r="P27" s="2"/>
      <c r="Q27" s="2"/>
      <c r="R27" s="2"/>
      <c r="S27" s="2"/>
      <c r="T27" s="2"/>
      <c r="U27" s="2"/>
      <c r="V27" s="2"/>
      <c r="W27" s="2"/>
      <c r="X27" s="2"/>
      <c r="Y27" s="2"/>
      <c r="Z27" s="2"/>
      <c r="AA27" s="2"/>
      <c r="AE27" s="149">
        <f>AB7</f>
        <v>3450</v>
      </c>
      <c r="AF27" s="150"/>
      <c r="AG27" s="150"/>
      <c r="AH27" s="151"/>
      <c r="AI27" s="158">
        <f>AR18</f>
        <v>3450</v>
      </c>
      <c r="AJ27" s="159"/>
      <c r="AK27" s="159"/>
      <c r="AL27" s="160"/>
      <c r="AM27" s="170">
        <f>AJ19</f>
        <v>1150</v>
      </c>
      <c r="AN27" s="171"/>
      <c r="AO27" s="171"/>
      <c r="AP27" s="172"/>
    </row>
    <row r="28" spans="1:48" ht="17.25" customHeight="1" thickTop="1" thickBot="1" x14ac:dyDescent="0.2">
      <c r="B28" s="13" t="s">
        <v>27</v>
      </c>
      <c r="C28" s="8"/>
      <c r="D28" s="8"/>
      <c r="E28" s="8"/>
      <c r="F28" s="8"/>
      <c r="G28" s="8"/>
      <c r="H28" s="8"/>
      <c r="I28" s="2"/>
      <c r="J28" s="2"/>
      <c r="K28" s="2"/>
      <c r="L28" s="2"/>
      <c r="M28" s="2"/>
      <c r="N28" s="2"/>
      <c r="O28" s="2"/>
      <c r="P28" s="2"/>
      <c r="Q28" s="2"/>
      <c r="R28" s="2"/>
      <c r="S28" s="2"/>
      <c r="T28" s="2"/>
      <c r="U28" s="2"/>
      <c r="V28" s="2"/>
      <c r="W28" s="2"/>
      <c r="X28" s="2"/>
      <c r="Y28" s="2"/>
      <c r="Z28" s="2"/>
      <c r="AA28" s="2"/>
      <c r="AE28" s="152"/>
      <c r="AF28" s="153"/>
      <c r="AG28" s="153"/>
      <c r="AH28" s="154"/>
      <c r="AI28" s="161"/>
      <c r="AJ28" s="162"/>
      <c r="AK28" s="162"/>
      <c r="AL28" s="163"/>
      <c r="AM28" s="200"/>
      <c r="AN28" s="201"/>
      <c r="AO28" s="201"/>
      <c r="AP28" s="202"/>
    </row>
    <row r="29" spans="1:48" ht="17.25" customHeight="1" thickTop="1" thickBot="1" x14ac:dyDescent="0.2">
      <c r="B29" s="14" t="s">
        <v>28</v>
      </c>
      <c r="AE29" s="155"/>
      <c r="AF29" s="156"/>
      <c r="AG29" s="156"/>
      <c r="AH29" s="157"/>
      <c r="AI29" s="161"/>
      <c r="AJ29" s="162"/>
      <c r="AK29" s="162"/>
      <c r="AL29" s="163"/>
      <c r="AM29" s="200"/>
      <c r="AN29" s="201"/>
      <c r="AO29" s="201"/>
      <c r="AP29" s="202"/>
    </row>
    <row r="30" spans="1:48" ht="17.25" customHeight="1" x14ac:dyDescent="0.15">
      <c r="B30" s="14" t="s">
        <v>29</v>
      </c>
    </row>
    <row r="31" spans="1:48" ht="24.95" customHeight="1" x14ac:dyDescent="0.15">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row>
    <row r="32" spans="1:48" ht="24.95" customHeight="1" x14ac:dyDescent="0.15">
      <c r="B32" s="8"/>
      <c r="C32" s="8"/>
      <c r="D32" s="8"/>
      <c r="E32" s="8"/>
      <c r="F32" s="8"/>
      <c r="G32" s="8"/>
      <c r="H32" s="8"/>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2:48" ht="24.95" customHeight="1" x14ac:dyDescent="0.15">
      <c r="B33" s="8"/>
      <c r="C33" s="8"/>
      <c r="D33" s="8"/>
      <c r="E33" s="8"/>
      <c r="F33" s="8"/>
      <c r="G33" s="8"/>
      <c r="H33" s="8"/>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row>
    <row r="34" spans="2:48" ht="24.95" customHeight="1" x14ac:dyDescent="0.15">
      <c r="B34" s="8"/>
      <c r="C34" s="8"/>
      <c r="D34" s="8"/>
      <c r="E34" s="8"/>
      <c r="F34" s="8"/>
      <c r="G34" s="8"/>
      <c r="H34" s="8"/>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row>
    <row r="35" spans="2:48" ht="23.1" customHeight="1" x14ac:dyDescent="0.15">
      <c r="B35" s="8"/>
      <c r="C35" s="8"/>
      <c r="D35" s="8"/>
      <c r="E35" s="8"/>
      <c r="F35" s="8"/>
      <c r="G35" s="8"/>
      <c r="H35" s="8"/>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2:48" ht="23.1" customHeight="1" x14ac:dyDescent="0.15">
      <c r="B36" s="8"/>
      <c r="C36" s="8"/>
      <c r="D36" s="8"/>
      <c r="E36" s="8"/>
      <c r="F36" s="8"/>
      <c r="G36" s="8"/>
      <c r="H36" s="8"/>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row>
    <row r="37" spans="2:48" ht="23.1" customHeight="1" x14ac:dyDescent="0.15">
      <c r="B37" s="8"/>
      <c r="C37" s="8"/>
      <c r="D37" s="8"/>
      <c r="E37" s="8"/>
      <c r="F37" s="8"/>
      <c r="G37" s="8"/>
      <c r="H37" s="8"/>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row>
    <row r="38" spans="2:48" ht="23.1" customHeight="1" x14ac:dyDescent="0.15">
      <c r="B38" s="8"/>
      <c r="C38" s="8"/>
      <c r="D38" s="8"/>
      <c r="E38" s="8"/>
      <c r="F38" s="8"/>
      <c r="G38" s="8"/>
      <c r="H38" s="8"/>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row>
    <row r="39" spans="2:48" ht="23.1" customHeight="1" x14ac:dyDescent="0.15">
      <c r="B39" s="8"/>
      <c r="C39" s="8"/>
      <c r="D39" s="8"/>
      <c r="E39" s="8"/>
      <c r="F39" s="8"/>
      <c r="G39" s="8"/>
      <c r="H39" s="8"/>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row>
    <row r="40" spans="2:48" ht="23.1" customHeight="1" x14ac:dyDescent="0.15">
      <c r="B40" s="8"/>
      <c r="C40" s="8"/>
      <c r="D40" s="8"/>
      <c r="E40" s="8"/>
      <c r="F40" s="8"/>
      <c r="G40" s="8"/>
      <c r="H40" s="8"/>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row>
    <row r="41" spans="2:48" ht="20.100000000000001" customHeight="1" x14ac:dyDescent="0.15">
      <c r="B41" s="8"/>
      <c r="C41" s="8"/>
      <c r="D41" s="8"/>
      <c r="E41" s="8"/>
      <c r="F41" s="8"/>
      <c r="G41" s="8"/>
      <c r="H41" s="8"/>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row>
    <row r="42" spans="2:48" ht="20.100000000000001" customHeight="1" x14ac:dyDescent="0.15">
      <c r="B42" s="3"/>
      <c r="C42" s="3"/>
      <c r="D42" s="9"/>
      <c r="E42" s="9"/>
      <c r="F42" s="9"/>
      <c r="G42" s="9"/>
      <c r="H42" s="9"/>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2:48" ht="20.100000000000001" customHeight="1" x14ac:dyDescent="0.15">
      <c r="B43" s="3"/>
      <c r="C43" s="3"/>
      <c r="D43" s="9"/>
      <c r="E43" s="9"/>
      <c r="F43" s="9"/>
      <c r="G43" s="9"/>
      <c r="H43" s="9"/>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2:48" ht="20.100000000000001" customHeight="1" x14ac:dyDescent="0.15">
      <c r="B44" s="9"/>
      <c r="C44" s="9"/>
      <c r="D44" s="9"/>
      <c r="E44" s="9"/>
      <c r="F44" s="9"/>
      <c r="G44" s="9"/>
      <c r="H44" s="9"/>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row>
    <row r="45" spans="2:48" ht="24.95" customHeight="1" x14ac:dyDescent="0.15">
      <c r="B45" s="10"/>
      <c r="C45" s="10"/>
      <c r="D45" s="11"/>
      <c r="E45" s="11"/>
      <c r="F45" s="11"/>
      <c r="G45" s="11"/>
      <c r="H45" s="11"/>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row>
    <row r="46" spans="2:48" ht="24.95" customHeight="1" x14ac:dyDescent="0.15">
      <c r="B46" s="10"/>
      <c r="C46" s="10"/>
      <c r="D46" s="11"/>
      <c r="E46" s="11"/>
      <c r="F46" s="11"/>
      <c r="G46" s="11"/>
      <c r="H46" s="11"/>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row>
    <row r="47" spans="2:48" ht="24.95" customHeight="1" x14ac:dyDescent="0.15">
      <c r="B47" s="10"/>
      <c r="C47" s="10"/>
      <c r="D47" s="11"/>
      <c r="E47" s="11"/>
      <c r="F47" s="11"/>
      <c r="G47" s="11"/>
      <c r="H47" s="11"/>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row>
    <row r="48" spans="2:48" ht="24.95" customHeight="1" x14ac:dyDescent="0.15">
      <c r="B48" s="10"/>
      <c r="C48" s="10"/>
      <c r="D48" s="11"/>
      <c r="E48" s="11"/>
      <c r="F48" s="11"/>
      <c r="G48" s="11"/>
      <c r="H48" s="11"/>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row>
    <row r="49" spans="2:48" ht="24.95" customHeight="1" x14ac:dyDescent="0.15">
      <c r="B49" s="11"/>
      <c r="C49" s="11"/>
      <c r="D49" s="11"/>
      <c r="E49" s="11"/>
      <c r="F49" s="11"/>
      <c r="G49" s="11"/>
      <c r="H49" s="11"/>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row>
    <row r="50" spans="2:48" ht="20.100000000000001" customHeight="1" x14ac:dyDescent="0.15"/>
    <row r="51" spans="2:48" ht="20.100000000000001" customHeight="1" x14ac:dyDescent="0.15"/>
    <row r="52" spans="2:48" ht="20.100000000000001" customHeight="1" x14ac:dyDescent="0.15"/>
    <row r="53" spans="2:48" ht="20.100000000000001" customHeight="1" x14ac:dyDescent="0.15"/>
    <row r="54" spans="2:48" ht="20.100000000000001" customHeight="1" x14ac:dyDescent="0.15"/>
    <row r="55" spans="2:48" ht="20.100000000000001" customHeight="1" x14ac:dyDescent="0.15"/>
    <row r="56" spans="2:48" ht="20.100000000000001" customHeight="1" x14ac:dyDescent="0.15"/>
    <row r="57" spans="2:48" ht="20.100000000000001" customHeight="1" x14ac:dyDescent="0.15"/>
    <row r="58" spans="2:48" ht="20.100000000000001" customHeight="1" x14ac:dyDescent="0.15"/>
    <row r="59" spans="2:48" ht="20.100000000000001" customHeight="1" x14ac:dyDescent="0.15"/>
    <row r="60" spans="2:48" ht="20.100000000000001" customHeight="1" x14ac:dyDescent="0.15"/>
    <row r="61" spans="2:48" ht="20.100000000000001" customHeight="1" x14ac:dyDescent="0.15"/>
    <row r="62" spans="2:48" ht="20.100000000000001" customHeight="1" x14ac:dyDescent="0.15"/>
    <row r="63" spans="2:48" ht="20.100000000000001" customHeight="1" x14ac:dyDescent="0.15"/>
    <row r="64" spans="2:48"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sheetData>
  <mergeCells count="127">
    <mergeCell ref="AZ8:AZ10"/>
    <mergeCell ref="AZ11:AZ13"/>
    <mergeCell ref="A6:B6"/>
    <mergeCell ref="D6:G6"/>
    <mergeCell ref="H6:K6"/>
    <mergeCell ref="L6:O6"/>
    <mergeCell ref="P6:S6"/>
    <mergeCell ref="T6:W6"/>
    <mergeCell ref="A7:B7"/>
    <mergeCell ref="D7:G7"/>
    <mergeCell ref="H7:K7"/>
    <mergeCell ref="L7:O7"/>
    <mergeCell ref="P7:S7"/>
    <mergeCell ref="T7:W7"/>
    <mergeCell ref="AR10:AS10"/>
    <mergeCell ref="H8:K8"/>
    <mergeCell ref="L8:O10"/>
    <mergeCell ref="P8:S10"/>
    <mergeCell ref="T8:W10"/>
    <mergeCell ref="X6:AA6"/>
    <mergeCell ref="AB6:AE6"/>
    <mergeCell ref="X7:AA7"/>
    <mergeCell ref="AB7:AE13"/>
    <mergeCell ref="A11:B11"/>
    <mergeCell ref="D11:G11"/>
    <mergeCell ref="H11:K11"/>
    <mergeCell ref="L11:O13"/>
    <mergeCell ref="P11:S13"/>
    <mergeCell ref="T11:W13"/>
    <mergeCell ref="X11:AA13"/>
    <mergeCell ref="X8:AA10"/>
    <mergeCell ref="AR8:AS8"/>
    <mergeCell ref="A12:B12"/>
    <mergeCell ref="D12:G12"/>
    <mergeCell ref="H12:K12"/>
    <mergeCell ref="A13:B13"/>
    <mergeCell ref="D13:G13"/>
    <mergeCell ref="H13:K13"/>
    <mergeCell ref="A9:B9"/>
    <mergeCell ref="D9:G9"/>
    <mergeCell ref="H9:K9"/>
    <mergeCell ref="AR9:AS9"/>
    <mergeCell ref="A10:B10"/>
    <mergeCell ref="D10:G10"/>
    <mergeCell ref="H10:K10"/>
    <mergeCell ref="A8:B8"/>
    <mergeCell ref="D8:G8"/>
    <mergeCell ref="AR17:AU17"/>
    <mergeCell ref="A18:B18"/>
    <mergeCell ref="D18:G18"/>
    <mergeCell ref="H18:K18"/>
    <mergeCell ref="L18:O18"/>
    <mergeCell ref="P18:S18"/>
    <mergeCell ref="T18:W18"/>
    <mergeCell ref="X18:AA18"/>
    <mergeCell ref="AB18:AE24"/>
    <mergeCell ref="AF18:AI18"/>
    <mergeCell ref="AJ18:AM18"/>
    <mergeCell ref="AN18:AQ18"/>
    <mergeCell ref="AR18:AU24"/>
    <mergeCell ref="X19:AA19"/>
    <mergeCell ref="AF19:AI21"/>
    <mergeCell ref="AJ19:AM21"/>
    <mergeCell ref="AN19:AQ19"/>
    <mergeCell ref="A19:B19"/>
    <mergeCell ref="D19:G19"/>
    <mergeCell ref="H19:K19"/>
    <mergeCell ref="L19:O19"/>
    <mergeCell ref="P19:S21"/>
    <mergeCell ref="A17:B17"/>
    <mergeCell ref="D17:G17"/>
    <mergeCell ref="AN20:AQ20"/>
    <mergeCell ref="A21:B21"/>
    <mergeCell ref="D21:G21"/>
    <mergeCell ref="H21:K21"/>
    <mergeCell ref="L21:O21"/>
    <mergeCell ref="T21:W21"/>
    <mergeCell ref="X21:AA21"/>
    <mergeCell ref="AN21:AQ21"/>
    <mergeCell ref="AJ17:AM17"/>
    <mergeCell ref="AN17:AQ17"/>
    <mergeCell ref="H17:K17"/>
    <mergeCell ref="L17:O17"/>
    <mergeCell ref="P17:S17"/>
    <mergeCell ref="T17:W17"/>
    <mergeCell ref="X17:AA17"/>
    <mergeCell ref="AB17:AE17"/>
    <mergeCell ref="AF17:AI17"/>
    <mergeCell ref="AJ22:AM22"/>
    <mergeCell ref="A24:B24"/>
    <mergeCell ref="D24:G24"/>
    <mergeCell ref="H24:K24"/>
    <mergeCell ref="L24:O24"/>
    <mergeCell ref="T24:W24"/>
    <mergeCell ref="X24:AA24"/>
    <mergeCell ref="AJ24:AM24"/>
    <mergeCell ref="T19:W19"/>
    <mergeCell ref="A20:B20"/>
    <mergeCell ref="D20:G20"/>
    <mergeCell ref="H20:K20"/>
    <mergeCell ref="L20:O20"/>
    <mergeCell ref="T20:W20"/>
    <mergeCell ref="X20:AA20"/>
    <mergeCell ref="AN24:AQ24"/>
    <mergeCell ref="AE26:AH26"/>
    <mergeCell ref="AI26:AL26"/>
    <mergeCell ref="AM26:AP26"/>
    <mergeCell ref="AE27:AH29"/>
    <mergeCell ref="AI27:AL29"/>
    <mergeCell ref="AM27:AP29"/>
    <mergeCell ref="AN22:AQ22"/>
    <mergeCell ref="A23:B23"/>
    <mergeCell ref="D23:G23"/>
    <mergeCell ref="H23:K23"/>
    <mergeCell ref="L23:O23"/>
    <mergeCell ref="T23:W23"/>
    <mergeCell ref="X23:AA23"/>
    <mergeCell ref="AJ23:AM23"/>
    <mergeCell ref="AN23:AQ23"/>
    <mergeCell ref="A22:B22"/>
    <mergeCell ref="D22:G22"/>
    <mergeCell ref="H22:K22"/>
    <mergeCell ref="L22:O22"/>
    <mergeCell ref="P22:S24"/>
    <mergeCell ref="T22:W22"/>
    <mergeCell ref="X22:AA22"/>
    <mergeCell ref="AF22:AI24"/>
  </mergeCells>
  <phoneticPr fontId="2"/>
  <pageMargins left="0.44" right="0.15748031496062992" top="0.45" bottom="0.16" header="0.18" footer="0.16"/>
  <pageSetup paperSize="9" scale="75" orientation="landscape" horizontalDpi="300" verticalDpi="300" r:id="rId1"/>
  <headerFooter alignWithMargins="0">
    <oddHeader>&amp;R熊本市障がい保健福祉課・自立支援班</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5:F9"/>
  <sheetViews>
    <sheetView workbookViewId="0">
      <selection activeCell="E6" sqref="E6"/>
    </sheetView>
  </sheetViews>
  <sheetFormatPr defaultRowHeight="13.5" x14ac:dyDescent="0.15"/>
  <cols>
    <col min="3" max="3" width="12.875" bestFit="1" customWidth="1"/>
  </cols>
  <sheetData>
    <row r="5" spans="2:6" x14ac:dyDescent="0.15">
      <c r="C5" t="s">
        <v>0</v>
      </c>
      <c r="D5" t="s">
        <v>50</v>
      </c>
      <c r="E5" t="s">
        <v>51</v>
      </c>
      <c r="F5" t="s">
        <v>52</v>
      </c>
    </row>
    <row r="6" spans="2:6" x14ac:dyDescent="0.15">
      <c r="B6" t="s">
        <v>46</v>
      </c>
      <c r="C6">
        <v>50000</v>
      </c>
      <c r="D6">
        <f>C6*0.1</f>
        <v>5000</v>
      </c>
    </row>
    <row r="7" spans="2:6" x14ac:dyDescent="0.15">
      <c r="B7" t="s">
        <v>47</v>
      </c>
      <c r="C7">
        <v>20000</v>
      </c>
      <c r="D7">
        <f>C7*0.1</f>
        <v>2000</v>
      </c>
    </row>
    <row r="8" spans="2:6" x14ac:dyDescent="0.15">
      <c r="B8" t="s">
        <v>48</v>
      </c>
      <c r="C8">
        <v>10000</v>
      </c>
      <c r="D8">
        <f>C8*0.1</f>
        <v>1000</v>
      </c>
    </row>
    <row r="9" spans="2:6" x14ac:dyDescent="0.15">
      <c r="B9" t="s">
        <v>49</v>
      </c>
      <c r="C9">
        <v>30000</v>
      </c>
      <c r="D9">
        <f>C9*0.1</f>
        <v>3000</v>
      </c>
    </row>
  </sheetData>
  <phoneticPr fontId="2"/>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249977111117893"/>
  </sheetPr>
  <dimension ref="A1"/>
  <sheetViews>
    <sheetView workbookViewId="0"/>
  </sheetViews>
  <sheetFormatPr defaultRowHeight="13.5" x14ac:dyDescent="0.15"/>
  <sheetData/>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pageSetUpPr fitToPage="1"/>
  </sheetPr>
  <dimension ref="A1:BL389"/>
  <sheetViews>
    <sheetView view="pageBreakPreview" zoomScale="85" zoomScaleNormal="100" zoomScaleSheetLayoutView="85" workbookViewId="0"/>
  </sheetViews>
  <sheetFormatPr defaultColWidth="9" defaultRowHeight="13.5" x14ac:dyDescent="0.15"/>
  <cols>
    <col min="1" max="1" width="3.25" style="5" customWidth="1"/>
    <col min="2" max="2" width="4.125" style="5" customWidth="1"/>
    <col min="3" max="3" width="15.125" style="5" customWidth="1"/>
    <col min="4" max="4" width="16.875" style="5" customWidth="1"/>
    <col min="5" max="20" width="3.25" style="5" customWidth="1"/>
    <col min="21" max="28" width="3.75" style="5" customWidth="1"/>
    <col min="29" max="32" width="3.375" style="5" customWidth="1"/>
    <col min="33" max="36" width="4.75" style="5" customWidth="1"/>
    <col min="37" max="37" width="8" style="5" customWidth="1"/>
    <col min="38" max="41" width="3.625" style="5" customWidth="1"/>
    <col min="42" max="42" width="5.375" style="5" customWidth="1"/>
    <col min="43" max="43" width="16.625" style="5" customWidth="1"/>
    <col min="44" max="51" width="4.875" style="5" customWidth="1"/>
    <col min="52" max="55" width="4.375" style="5" customWidth="1"/>
    <col min="56" max="56" width="15.375" style="5" customWidth="1"/>
    <col min="57" max="58" width="3.625" style="5" customWidth="1"/>
    <col min="59" max="59" width="3" style="5" customWidth="1"/>
    <col min="60" max="60" width="3.625" style="5" customWidth="1"/>
    <col min="61" max="61" width="26.25" style="5" customWidth="1"/>
    <col min="62" max="62" width="14.375" style="5" bestFit="1" customWidth="1"/>
    <col min="63" max="66" width="3.625" style="5" customWidth="1"/>
    <col min="67" max="16384" width="9" style="5"/>
  </cols>
  <sheetData>
    <row r="1" spans="1:64" ht="18.75" customHeight="1" x14ac:dyDescent="0.15">
      <c r="A1" s="17" t="s">
        <v>97</v>
      </c>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I1" s="14" t="s">
        <v>104</v>
      </c>
    </row>
    <row r="2" spans="1:64" ht="18.75" customHeight="1" x14ac:dyDescent="0.15">
      <c r="A2" s="58" t="s">
        <v>96</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32" t="s">
        <v>105</v>
      </c>
      <c r="BJ2" s="32" t="s">
        <v>102</v>
      </c>
    </row>
    <row r="3" spans="1:64" ht="18.75" customHeight="1" x14ac:dyDescent="0.15">
      <c r="A3" s="31" t="s">
        <v>109</v>
      </c>
      <c r="C3" s="31"/>
      <c r="D3" s="16"/>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I3" s="32" t="s">
        <v>106</v>
      </c>
      <c r="BJ3" s="32" t="s">
        <v>103</v>
      </c>
    </row>
    <row r="4" spans="1:64" ht="11.25" customHeight="1" thickBot="1" x14ac:dyDescent="0.2">
      <c r="AL4" s="15"/>
      <c r="AM4" s="15"/>
      <c r="AN4" s="15"/>
      <c r="AO4" s="15"/>
      <c r="AR4" s="15"/>
      <c r="AS4" s="15"/>
      <c r="AT4" s="15"/>
      <c r="AU4" s="15"/>
      <c r="AV4" s="15"/>
      <c r="AW4" s="15"/>
      <c r="AX4" s="15"/>
      <c r="AY4" s="15"/>
      <c r="AZ4" s="15"/>
      <c r="BA4" s="15"/>
      <c r="BB4" s="15"/>
      <c r="BC4" s="15"/>
      <c r="BD4" s="15"/>
      <c r="BE4" s="15"/>
    </row>
    <row r="5" spans="1:64" ht="21" customHeight="1" thickBot="1" x14ac:dyDescent="0.2">
      <c r="A5" s="18" t="s">
        <v>59</v>
      </c>
      <c r="C5" s="12"/>
      <c r="D5" s="12"/>
      <c r="Y5" s="45"/>
      <c r="AC5" s="14"/>
      <c r="AG5" s="262" t="s">
        <v>64</v>
      </c>
      <c r="AH5" s="263"/>
      <c r="AI5" s="263"/>
      <c r="AJ5" s="264"/>
      <c r="AK5" s="99"/>
      <c r="AL5" s="15"/>
      <c r="AM5" s="15"/>
      <c r="AN5" s="15"/>
      <c r="AO5" s="15"/>
      <c r="AP5" s="99"/>
      <c r="AQ5" s="99"/>
      <c r="AR5" s="15"/>
      <c r="AS5" s="15"/>
      <c r="AT5" s="15"/>
      <c r="AU5" s="15"/>
      <c r="AV5" s="15"/>
      <c r="AW5" s="15"/>
      <c r="AX5" s="15"/>
      <c r="AY5" s="15"/>
      <c r="AZ5" s="15"/>
      <c r="BA5" s="15"/>
      <c r="BB5" s="15"/>
      <c r="BC5" s="15"/>
      <c r="BD5" s="15"/>
      <c r="BE5" s="15"/>
      <c r="BF5" s="99"/>
      <c r="BG5" s="99"/>
      <c r="BH5" s="99"/>
      <c r="BI5" s="99"/>
      <c r="BJ5" s="99"/>
      <c r="BK5" s="99"/>
      <c r="BL5" s="99"/>
    </row>
    <row r="6" spans="1:64" ht="22.5" customHeight="1" x14ac:dyDescent="0.15">
      <c r="B6" s="348" t="s">
        <v>4</v>
      </c>
      <c r="C6" s="230" t="s">
        <v>16</v>
      </c>
      <c r="D6" s="231"/>
      <c r="E6" s="230" t="s">
        <v>0</v>
      </c>
      <c r="F6" s="234"/>
      <c r="G6" s="234"/>
      <c r="H6" s="235"/>
      <c r="I6" s="230" t="s">
        <v>62</v>
      </c>
      <c r="J6" s="234"/>
      <c r="K6" s="234"/>
      <c r="L6" s="235"/>
      <c r="M6" s="230" t="s">
        <v>2</v>
      </c>
      <c r="N6" s="234"/>
      <c r="O6" s="234"/>
      <c r="P6" s="235"/>
      <c r="Q6" s="230" t="s">
        <v>61</v>
      </c>
      <c r="R6" s="234"/>
      <c r="S6" s="234"/>
      <c r="T6" s="235"/>
      <c r="U6" s="275" t="s">
        <v>101</v>
      </c>
      <c r="V6" s="234"/>
      <c r="W6" s="234"/>
      <c r="X6" s="235"/>
      <c r="Y6" s="230" t="s">
        <v>58</v>
      </c>
      <c r="Z6" s="234"/>
      <c r="AA6" s="234"/>
      <c r="AB6" s="235"/>
      <c r="AC6" s="230" t="s">
        <v>63</v>
      </c>
      <c r="AD6" s="234"/>
      <c r="AE6" s="234"/>
      <c r="AF6" s="267"/>
      <c r="AG6" s="269" t="s">
        <v>68</v>
      </c>
      <c r="AH6" s="270"/>
      <c r="AI6" s="270"/>
      <c r="AJ6" s="271"/>
      <c r="AK6" s="99"/>
      <c r="AL6" s="15"/>
      <c r="AM6" s="15"/>
      <c r="AN6" s="15"/>
      <c r="AO6" s="15"/>
      <c r="AP6" s="99"/>
      <c r="AQ6" s="99"/>
      <c r="AR6" s="15"/>
      <c r="AS6" s="15"/>
      <c r="AT6" s="15"/>
      <c r="AU6" s="15"/>
      <c r="AV6" s="15"/>
      <c r="AW6" s="15"/>
      <c r="AX6" s="15"/>
      <c r="AY6" s="15"/>
      <c r="AZ6" s="15"/>
      <c r="BA6" s="15"/>
      <c r="BB6" s="15"/>
      <c r="BC6" s="15"/>
      <c r="BD6" s="15"/>
      <c r="BE6" s="15"/>
      <c r="BF6" s="99"/>
      <c r="BG6" s="99"/>
      <c r="BH6" s="99"/>
      <c r="BI6" s="99"/>
      <c r="BJ6" s="99"/>
      <c r="BK6" s="99"/>
      <c r="BL6" s="99"/>
    </row>
    <row r="7" spans="1:64" ht="22.5" customHeight="1" thickBot="1" x14ac:dyDescent="0.2">
      <c r="B7" s="349"/>
      <c r="C7" s="232"/>
      <c r="D7" s="233"/>
      <c r="E7" s="232"/>
      <c r="F7" s="236"/>
      <c r="G7" s="236"/>
      <c r="H7" s="233"/>
      <c r="I7" s="232"/>
      <c r="J7" s="236"/>
      <c r="K7" s="236"/>
      <c r="L7" s="233"/>
      <c r="M7" s="232"/>
      <c r="N7" s="236"/>
      <c r="O7" s="236"/>
      <c r="P7" s="233"/>
      <c r="Q7" s="232"/>
      <c r="R7" s="236"/>
      <c r="S7" s="236"/>
      <c r="T7" s="233"/>
      <c r="U7" s="232"/>
      <c r="V7" s="236"/>
      <c r="W7" s="236"/>
      <c r="X7" s="233"/>
      <c r="Y7" s="232"/>
      <c r="Z7" s="236"/>
      <c r="AA7" s="236"/>
      <c r="AB7" s="233"/>
      <c r="AC7" s="232"/>
      <c r="AD7" s="236"/>
      <c r="AE7" s="236"/>
      <c r="AF7" s="268"/>
      <c r="AG7" s="272"/>
      <c r="AH7" s="273"/>
      <c r="AI7" s="273"/>
      <c r="AJ7" s="274"/>
      <c r="AK7" s="99"/>
      <c r="AL7" s="15"/>
      <c r="AM7" s="15"/>
      <c r="AN7" s="15"/>
      <c r="AO7" s="15"/>
      <c r="AP7" s="99"/>
      <c r="AQ7" s="99"/>
      <c r="AR7" s="15"/>
      <c r="AS7" s="15"/>
      <c r="AT7" s="15"/>
      <c r="AU7" s="15"/>
      <c r="AV7" s="15"/>
      <c r="AW7" s="15"/>
      <c r="AX7" s="15"/>
      <c r="AY7" s="15"/>
      <c r="AZ7" s="15"/>
      <c r="BA7" s="15"/>
      <c r="BB7" s="15"/>
      <c r="BC7" s="15"/>
      <c r="BD7" s="15"/>
      <c r="BE7" s="15"/>
      <c r="BF7" s="99"/>
      <c r="BG7" s="99"/>
      <c r="BH7" s="99"/>
      <c r="BI7" s="99"/>
      <c r="BJ7" s="99"/>
      <c r="BK7" s="99"/>
      <c r="BL7" s="99"/>
    </row>
    <row r="8" spans="1:64" ht="24" customHeight="1" x14ac:dyDescent="0.15">
      <c r="B8" s="360" t="s">
        <v>71</v>
      </c>
      <c r="C8" s="49" t="s">
        <v>60</v>
      </c>
      <c r="D8" s="111" t="s">
        <v>114</v>
      </c>
      <c r="E8" s="563">
        <v>9460</v>
      </c>
      <c r="F8" s="563"/>
      <c r="G8" s="563"/>
      <c r="H8" s="563"/>
      <c r="I8" s="237">
        <f>ROUNDDOWN(E8*0.1,1)</f>
        <v>946</v>
      </c>
      <c r="J8" s="237"/>
      <c r="K8" s="237"/>
      <c r="L8" s="237"/>
      <c r="M8" s="564">
        <v>4600</v>
      </c>
      <c r="N8" s="565"/>
      <c r="O8" s="565"/>
      <c r="P8" s="566"/>
      <c r="Q8" s="247">
        <f>IF(M8&lt;=(I8+I9+I10+I11),M8,I8+I9+I10+I11)</f>
        <v>4600</v>
      </c>
      <c r="R8" s="248"/>
      <c r="S8" s="248"/>
      <c r="T8" s="249"/>
      <c r="U8" s="237">
        <f>IF(M8&lt;=I8,M8,I8)</f>
        <v>946</v>
      </c>
      <c r="V8" s="237"/>
      <c r="W8" s="237"/>
      <c r="X8" s="237"/>
      <c r="Y8" s="237">
        <f>IF($M$8=37200,0,ROUNDDOWN(U8*0.25,0))</f>
        <v>236</v>
      </c>
      <c r="Z8" s="237"/>
      <c r="AA8" s="237"/>
      <c r="AB8" s="237"/>
      <c r="AC8" s="247">
        <f>Q8-SUM(Y8:AB11)</f>
        <v>3451</v>
      </c>
      <c r="AD8" s="248"/>
      <c r="AE8" s="248"/>
      <c r="AF8" s="248"/>
      <c r="AG8" s="149">
        <f>SUM(AC8:AF23)</f>
        <v>4566</v>
      </c>
      <c r="AH8" s="150"/>
      <c r="AI8" s="150"/>
      <c r="AJ8" s="151"/>
      <c r="AK8" s="99"/>
      <c r="AL8" s="15"/>
      <c r="AM8" s="15"/>
      <c r="AN8" s="15"/>
      <c r="AO8" s="15"/>
      <c r="AP8" s="99"/>
      <c r="AQ8" s="99"/>
      <c r="AR8" s="15"/>
      <c r="AS8" s="15"/>
      <c r="AT8" s="15"/>
      <c r="AU8" s="15"/>
      <c r="AV8" s="15"/>
      <c r="AW8" s="15"/>
      <c r="AX8" s="15"/>
      <c r="AY8" s="15"/>
      <c r="AZ8" s="15"/>
      <c r="BA8" s="15"/>
      <c r="BB8" s="15"/>
      <c r="BC8" s="15"/>
      <c r="BD8" s="15"/>
      <c r="BE8" s="15"/>
      <c r="BF8" s="99"/>
      <c r="BG8" s="99"/>
      <c r="BH8" s="99"/>
      <c r="BI8" s="99"/>
      <c r="BJ8" s="99"/>
      <c r="BK8" s="99"/>
      <c r="BL8" s="99"/>
    </row>
    <row r="9" spans="1:64" ht="24" customHeight="1" x14ac:dyDescent="0.15">
      <c r="B9" s="361"/>
      <c r="C9" s="363"/>
      <c r="D9" s="112" t="s">
        <v>115</v>
      </c>
      <c r="E9" s="561">
        <v>125170</v>
      </c>
      <c r="F9" s="561"/>
      <c r="G9" s="561"/>
      <c r="H9" s="561"/>
      <c r="I9" s="246">
        <f>ROUNDDOWN(E9*0.1,1)</f>
        <v>12517</v>
      </c>
      <c r="J9" s="246"/>
      <c r="K9" s="246"/>
      <c r="L9" s="246"/>
      <c r="M9" s="567"/>
      <c r="N9" s="568"/>
      <c r="O9" s="568"/>
      <c r="P9" s="569"/>
      <c r="Q9" s="250"/>
      <c r="R9" s="251"/>
      <c r="S9" s="251"/>
      <c r="T9" s="252"/>
      <c r="U9" s="246">
        <f>IF($M$8&lt;=SUM(I8:L9),IF($M$8-I8&lt;0,0,($M$8-I8)),I9)</f>
        <v>3654</v>
      </c>
      <c r="V9" s="246"/>
      <c r="W9" s="246"/>
      <c r="X9" s="246"/>
      <c r="Y9" s="246">
        <f t="shared" ref="Y9:Y11" si="0">IF($M$8=37200,0,ROUNDDOWN(U9*0.25,0))</f>
        <v>913</v>
      </c>
      <c r="Z9" s="246"/>
      <c r="AA9" s="246"/>
      <c r="AB9" s="246"/>
      <c r="AC9" s="250"/>
      <c r="AD9" s="251"/>
      <c r="AE9" s="251"/>
      <c r="AF9" s="251"/>
      <c r="AG9" s="152"/>
      <c r="AH9" s="153"/>
      <c r="AI9" s="153"/>
      <c r="AJ9" s="154"/>
      <c r="AK9" s="99"/>
      <c r="AL9" s="15"/>
      <c r="AM9" s="15"/>
      <c r="AN9" s="15"/>
      <c r="AO9" s="15"/>
      <c r="AP9" s="99"/>
      <c r="AQ9" s="99"/>
      <c r="AR9" s="15"/>
      <c r="AS9" s="15"/>
      <c r="AT9" s="15"/>
      <c r="AU9" s="15"/>
      <c r="AV9" s="15"/>
      <c r="AW9" s="15"/>
      <c r="AX9" s="15"/>
      <c r="AY9" s="15"/>
      <c r="AZ9" s="15"/>
      <c r="BA9" s="15"/>
      <c r="BB9" s="15"/>
      <c r="BC9" s="15"/>
      <c r="BD9" s="15"/>
      <c r="BE9" s="15"/>
      <c r="BF9" s="99"/>
      <c r="BG9" s="99"/>
      <c r="BH9" s="99"/>
      <c r="BI9" s="99"/>
      <c r="BJ9" s="99"/>
      <c r="BK9" s="99"/>
      <c r="BL9" s="99"/>
    </row>
    <row r="10" spans="1:64" ht="24" customHeight="1" x14ac:dyDescent="0.15">
      <c r="B10" s="361"/>
      <c r="C10" s="363"/>
      <c r="D10" s="112"/>
      <c r="E10" s="561"/>
      <c r="F10" s="561"/>
      <c r="G10" s="561"/>
      <c r="H10" s="561"/>
      <c r="I10" s="246">
        <f>ROUNDDOWN(E10*0.1,1)</f>
        <v>0</v>
      </c>
      <c r="J10" s="246"/>
      <c r="K10" s="246"/>
      <c r="L10" s="246"/>
      <c r="M10" s="567"/>
      <c r="N10" s="568"/>
      <c r="O10" s="568"/>
      <c r="P10" s="569"/>
      <c r="Q10" s="250"/>
      <c r="R10" s="251"/>
      <c r="S10" s="251"/>
      <c r="T10" s="252"/>
      <c r="U10" s="246">
        <f>IF($M$8&lt;=SUM(I8:L10),IF($M$8-SUM(I8:L9)&lt;0,0,($M$8-SUM(I8:L9))),I10)</f>
        <v>0</v>
      </c>
      <c r="V10" s="246"/>
      <c r="W10" s="246"/>
      <c r="X10" s="246"/>
      <c r="Y10" s="246">
        <f t="shared" si="0"/>
        <v>0</v>
      </c>
      <c r="Z10" s="246"/>
      <c r="AA10" s="246"/>
      <c r="AB10" s="246"/>
      <c r="AC10" s="250"/>
      <c r="AD10" s="251"/>
      <c r="AE10" s="251"/>
      <c r="AF10" s="251"/>
      <c r="AG10" s="152"/>
      <c r="AH10" s="153"/>
      <c r="AI10" s="153"/>
      <c r="AJ10" s="154"/>
      <c r="AK10" s="99"/>
      <c r="AL10" s="15"/>
      <c r="AM10" s="15"/>
      <c r="AN10" s="15"/>
      <c r="AO10" s="15"/>
      <c r="AP10" s="99"/>
      <c r="AQ10" s="99"/>
      <c r="AR10" s="15"/>
      <c r="AS10" s="15"/>
      <c r="AT10" s="15"/>
      <c r="AU10" s="15"/>
      <c r="AV10" s="15"/>
      <c r="AW10" s="15"/>
      <c r="AX10" s="15"/>
      <c r="AY10" s="15"/>
      <c r="AZ10" s="15"/>
      <c r="BA10" s="15"/>
      <c r="BB10" s="15"/>
      <c r="BC10" s="15"/>
      <c r="BD10" s="15"/>
      <c r="BE10" s="15"/>
      <c r="BF10" s="99"/>
      <c r="BG10" s="99"/>
      <c r="BH10" s="99"/>
      <c r="BI10" s="99"/>
      <c r="BJ10" s="99"/>
      <c r="BK10" s="99"/>
      <c r="BL10" s="99"/>
    </row>
    <row r="11" spans="1:64" ht="24" customHeight="1" x14ac:dyDescent="0.15">
      <c r="B11" s="362"/>
      <c r="C11" s="364"/>
      <c r="D11" s="113"/>
      <c r="E11" s="573"/>
      <c r="F11" s="574"/>
      <c r="G11" s="574"/>
      <c r="H11" s="575"/>
      <c r="I11" s="256">
        <f>ROUNDDOWN(E11*0.1,1)</f>
        <v>0</v>
      </c>
      <c r="J11" s="257"/>
      <c r="K11" s="257"/>
      <c r="L11" s="258"/>
      <c r="M11" s="570"/>
      <c r="N11" s="571"/>
      <c r="O11" s="571"/>
      <c r="P11" s="572"/>
      <c r="Q11" s="253"/>
      <c r="R11" s="254"/>
      <c r="S11" s="254"/>
      <c r="T11" s="255"/>
      <c r="U11" s="256">
        <f>IF($M$8&lt;=SUM(I8:L11),IF($M$8-SUM(I8:L10)&lt;0,0,($M$8-SUM(I8:L10))),I11)</f>
        <v>0</v>
      </c>
      <c r="V11" s="257"/>
      <c r="W11" s="257"/>
      <c r="X11" s="258"/>
      <c r="Y11" s="256">
        <f t="shared" si="0"/>
        <v>0</v>
      </c>
      <c r="Z11" s="257"/>
      <c r="AA11" s="257"/>
      <c r="AB11" s="258"/>
      <c r="AC11" s="253"/>
      <c r="AD11" s="254"/>
      <c r="AE11" s="254"/>
      <c r="AF11" s="254"/>
      <c r="AG11" s="152"/>
      <c r="AH11" s="153"/>
      <c r="AI11" s="153"/>
      <c r="AJ11" s="154"/>
      <c r="AK11" s="99"/>
      <c r="AL11" s="15"/>
      <c r="AM11" s="15"/>
      <c r="AN11" s="15"/>
      <c r="AO11" s="15"/>
      <c r="AP11" s="99"/>
      <c r="AQ11" s="99"/>
      <c r="AR11" s="15"/>
      <c r="AS11" s="15"/>
      <c r="AT11" s="15"/>
      <c r="AU11" s="15"/>
      <c r="AV11" s="15"/>
      <c r="AW11" s="15"/>
      <c r="AX11" s="15"/>
      <c r="AY11" s="15"/>
      <c r="AZ11" s="15"/>
      <c r="BA11" s="15"/>
      <c r="BB11" s="15"/>
      <c r="BC11" s="15"/>
      <c r="BD11" s="15"/>
      <c r="BE11" s="15"/>
      <c r="BF11" s="99"/>
      <c r="BG11" s="99"/>
      <c r="BH11" s="99"/>
      <c r="BI11" s="99"/>
      <c r="BJ11" s="99"/>
      <c r="BK11" s="99"/>
      <c r="BL11" s="99"/>
    </row>
    <row r="12" spans="1:64" ht="24" customHeight="1" x14ac:dyDescent="0.15">
      <c r="B12" s="360" t="s">
        <v>72</v>
      </c>
      <c r="C12" s="49" t="s">
        <v>60</v>
      </c>
      <c r="D12" s="111" t="s">
        <v>114</v>
      </c>
      <c r="E12" s="563">
        <v>2360</v>
      </c>
      <c r="F12" s="563"/>
      <c r="G12" s="563"/>
      <c r="H12" s="563"/>
      <c r="I12" s="237">
        <f t="shared" ref="I12:I18" si="1">ROUNDDOWN(E12*0.1,0)</f>
        <v>236</v>
      </c>
      <c r="J12" s="237"/>
      <c r="K12" s="237"/>
      <c r="L12" s="237"/>
      <c r="M12" s="564">
        <v>4600</v>
      </c>
      <c r="N12" s="565"/>
      <c r="O12" s="565"/>
      <c r="P12" s="566"/>
      <c r="Q12" s="247">
        <f t="shared" ref="Q12" si="2">IF(M12&lt;=(I12+I13+I14+I15),M12,I12+I13+I14+I15)</f>
        <v>1486</v>
      </c>
      <c r="R12" s="248"/>
      <c r="S12" s="248"/>
      <c r="T12" s="249"/>
      <c r="U12" s="237">
        <f>IF(M12&lt;=I12,M12,I12)</f>
        <v>236</v>
      </c>
      <c r="V12" s="237"/>
      <c r="W12" s="237"/>
      <c r="X12" s="237"/>
      <c r="Y12" s="237">
        <f>IF($M$12=37200,0,ROUNDDOWN(U12*0.25,0))</f>
        <v>59</v>
      </c>
      <c r="Z12" s="237"/>
      <c r="AA12" s="237"/>
      <c r="AB12" s="237"/>
      <c r="AC12" s="247">
        <f>Q12-SUM(Y12:AB15)</f>
        <v>1115</v>
      </c>
      <c r="AD12" s="248"/>
      <c r="AE12" s="248"/>
      <c r="AF12" s="248"/>
      <c r="AG12" s="152"/>
      <c r="AH12" s="153"/>
      <c r="AI12" s="153"/>
      <c r="AJ12" s="154"/>
      <c r="AK12" s="39"/>
      <c r="AL12" s="15"/>
      <c r="AM12" s="15"/>
      <c r="AN12" s="15"/>
      <c r="AO12" s="15"/>
      <c r="AP12" s="39"/>
      <c r="AQ12" s="39"/>
      <c r="AR12" s="223" t="s">
        <v>123</v>
      </c>
      <c r="AS12" s="223"/>
      <c r="AT12" s="223"/>
      <c r="AU12" s="223"/>
      <c r="AV12" s="223" t="s">
        <v>124</v>
      </c>
      <c r="AW12" s="223"/>
      <c r="AX12" s="223"/>
      <c r="AY12" s="223"/>
      <c r="AZ12" s="15"/>
      <c r="BA12" s="15"/>
      <c r="BB12" s="15"/>
      <c r="BC12" s="15"/>
      <c r="BD12" s="15"/>
      <c r="BE12" s="15"/>
      <c r="BF12" s="99"/>
      <c r="BG12" s="99"/>
      <c r="BH12" s="276"/>
      <c r="BI12" s="277"/>
      <c r="BJ12" s="99"/>
      <c r="BK12" s="99"/>
      <c r="BL12" s="99"/>
    </row>
    <row r="13" spans="1:64" ht="24" customHeight="1" x14ac:dyDescent="0.15">
      <c r="B13" s="361"/>
      <c r="C13" s="363"/>
      <c r="D13" s="112" t="s">
        <v>116</v>
      </c>
      <c r="E13" s="561">
        <v>12500</v>
      </c>
      <c r="F13" s="561"/>
      <c r="G13" s="561"/>
      <c r="H13" s="561"/>
      <c r="I13" s="246">
        <f t="shared" si="1"/>
        <v>1250</v>
      </c>
      <c r="J13" s="246"/>
      <c r="K13" s="246"/>
      <c r="L13" s="246"/>
      <c r="M13" s="567"/>
      <c r="N13" s="568"/>
      <c r="O13" s="568"/>
      <c r="P13" s="569"/>
      <c r="Q13" s="250"/>
      <c r="R13" s="251"/>
      <c r="S13" s="251"/>
      <c r="T13" s="252"/>
      <c r="U13" s="246">
        <f>IF($M$12&lt;=SUM(I12:L13),IF($M$12-I12&lt;0,0,($M$12-I12)),I13)</f>
        <v>1250</v>
      </c>
      <c r="V13" s="246"/>
      <c r="W13" s="246"/>
      <c r="X13" s="246"/>
      <c r="Y13" s="246">
        <f>IF($M$12=37200,0,ROUNDDOWN(U13*0.25,0))</f>
        <v>312</v>
      </c>
      <c r="Z13" s="246"/>
      <c r="AA13" s="246"/>
      <c r="AB13" s="246"/>
      <c r="AC13" s="250"/>
      <c r="AD13" s="251"/>
      <c r="AE13" s="251"/>
      <c r="AF13" s="251"/>
      <c r="AG13" s="152"/>
      <c r="AH13" s="153"/>
      <c r="AI13" s="153"/>
      <c r="AJ13" s="154"/>
      <c r="AK13" s="99"/>
      <c r="AL13" s="15"/>
      <c r="AM13" s="15"/>
      <c r="AN13" s="15"/>
      <c r="AO13" s="15"/>
      <c r="AP13" s="99"/>
      <c r="AQ13" s="99"/>
      <c r="AR13" s="224"/>
      <c r="AS13" s="224"/>
      <c r="AT13" s="224"/>
      <c r="AU13" s="224"/>
      <c r="AV13" s="224"/>
      <c r="AW13" s="224"/>
      <c r="AX13" s="224"/>
      <c r="AY13" s="224"/>
      <c r="AZ13" s="15"/>
      <c r="BA13" s="15"/>
      <c r="BB13" s="15"/>
      <c r="BC13" s="15"/>
      <c r="BD13" s="15"/>
      <c r="BE13" s="15"/>
      <c r="BF13" s="99"/>
      <c r="BG13" s="99"/>
      <c r="BH13" s="276"/>
      <c r="BI13" s="277"/>
      <c r="BJ13" s="99"/>
      <c r="BK13" s="99"/>
      <c r="BL13" s="99"/>
    </row>
    <row r="14" spans="1:64" ht="24" customHeight="1" thickBot="1" x14ac:dyDescent="0.2">
      <c r="B14" s="361"/>
      <c r="C14" s="363"/>
      <c r="D14" s="112"/>
      <c r="E14" s="561"/>
      <c r="F14" s="561"/>
      <c r="G14" s="561"/>
      <c r="H14" s="561"/>
      <c r="I14" s="246">
        <f t="shared" si="1"/>
        <v>0</v>
      </c>
      <c r="J14" s="246"/>
      <c r="K14" s="246"/>
      <c r="L14" s="246"/>
      <c r="M14" s="567"/>
      <c r="N14" s="568"/>
      <c r="O14" s="568"/>
      <c r="P14" s="569"/>
      <c r="Q14" s="250"/>
      <c r="R14" s="251"/>
      <c r="S14" s="251"/>
      <c r="T14" s="252"/>
      <c r="U14" s="246">
        <f>IF($M$12&lt;=SUM(I12:L14),IF($M$12-SUM(I12:L13)&lt;0,0,($M$12-SUM(I12:L13))),I14)</f>
        <v>0</v>
      </c>
      <c r="V14" s="246"/>
      <c r="W14" s="246"/>
      <c r="X14" s="246"/>
      <c r="Y14" s="246">
        <f>IF($M$12=37200,0,ROUNDDOWN(U14*0.25,0))</f>
        <v>0</v>
      </c>
      <c r="Z14" s="246"/>
      <c r="AA14" s="246"/>
      <c r="AB14" s="246"/>
      <c r="AC14" s="250"/>
      <c r="AD14" s="251"/>
      <c r="AE14" s="251"/>
      <c r="AF14" s="251"/>
      <c r="AG14" s="152"/>
      <c r="AH14" s="153"/>
      <c r="AI14" s="153"/>
      <c r="AJ14" s="154"/>
      <c r="AK14" s="99"/>
      <c r="AL14" s="68"/>
      <c r="AM14" s="69"/>
      <c r="AN14" s="69"/>
      <c r="AO14" s="69"/>
      <c r="AP14" s="39"/>
      <c r="AQ14" s="39"/>
      <c r="AR14" s="225" t="s">
        <v>122</v>
      </c>
      <c r="AS14" s="225"/>
      <c r="AT14" s="225"/>
      <c r="AU14" s="225"/>
      <c r="AV14" s="225" t="s">
        <v>122</v>
      </c>
      <c r="AW14" s="225"/>
      <c r="AX14" s="225"/>
      <c r="AY14" s="225"/>
      <c r="AZ14" s="69"/>
      <c r="BA14" s="69"/>
      <c r="BB14" s="69"/>
      <c r="BC14" s="69"/>
      <c r="BD14" s="69"/>
      <c r="BE14" s="99"/>
      <c r="BF14" s="99"/>
      <c r="BG14" s="99"/>
      <c r="BH14" s="276"/>
      <c r="BI14" s="277"/>
      <c r="BJ14" s="99"/>
      <c r="BK14" s="99"/>
      <c r="BL14" s="99"/>
    </row>
    <row r="15" spans="1:64" ht="24" customHeight="1" thickBot="1" x14ac:dyDescent="0.2">
      <c r="B15" s="362"/>
      <c r="C15" s="364"/>
      <c r="D15" s="113"/>
      <c r="E15" s="573"/>
      <c r="F15" s="574"/>
      <c r="G15" s="574"/>
      <c r="H15" s="575"/>
      <c r="I15" s="256">
        <f>ROUNDDOWN(E15*0.1,1)</f>
        <v>0</v>
      </c>
      <c r="J15" s="257"/>
      <c r="K15" s="257"/>
      <c r="L15" s="258"/>
      <c r="M15" s="570"/>
      <c r="N15" s="571"/>
      <c r="O15" s="571"/>
      <c r="P15" s="572"/>
      <c r="Q15" s="253"/>
      <c r="R15" s="254"/>
      <c r="S15" s="254"/>
      <c r="T15" s="255"/>
      <c r="U15" s="256">
        <f>IF($M$12&lt;=SUM(I12:L15),IF($M$12-SUM(I12:L14)&lt;0,0,($M$12-SUM(I12:L14))),I15)</f>
        <v>0</v>
      </c>
      <c r="V15" s="257"/>
      <c r="W15" s="257"/>
      <c r="X15" s="258"/>
      <c r="Y15" s="256">
        <f>IF($M$12=37200,0,ROUNDDOWN(U15*0.25,0))</f>
        <v>0</v>
      </c>
      <c r="Z15" s="257"/>
      <c r="AA15" s="257"/>
      <c r="AB15" s="258"/>
      <c r="AC15" s="253"/>
      <c r="AD15" s="254"/>
      <c r="AE15" s="254"/>
      <c r="AF15" s="254"/>
      <c r="AG15" s="152"/>
      <c r="AH15" s="153"/>
      <c r="AI15" s="153"/>
      <c r="AJ15" s="154"/>
      <c r="AK15" s="99"/>
      <c r="AL15" s="68"/>
      <c r="AM15" s="69"/>
      <c r="AN15" s="69"/>
      <c r="AO15" s="69"/>
      <c r="AP15" s="39"/>
      <c r="AQ15" s="39"/>
      <c r="AR15" s="297" t="s">
        <v>89</v>
      </c>
      <c r="AS15" s="298"/>
      <c r="AT15" s="298"/>
      <c r="AU15" s="298"/>
      <c r="AV15" s="297" t="s">
        <v>99</v>
      </c>
      <c r="AW15" s="298"/>
      <c r="AX15" s="298"/>
      <c r="AY15" s="299"/>
      <c r="AZ15" s="69"/>
      <c r="BA15" s="69"/>
      <c r="BB15" s="69"/>
      <c r="BC15" s="69"/>
      <c r="BD15" s="69"/>
      <c r="BE15" s="99"/>
      <c r="BF15" s="99"/>
      <c r="BG15" s="99"/>
      <c r="BH15" s="98"/>
      <c r="BI15" s="99"/>
      <c r="BJ15" s="99"/>
      <c r="BK15" s="99"/>
      <c r="BL15" s="99"/>
    </row>
    <row r="16" spans="1:64" ht="24" customHeight="1" thickTop="1" x14ac:dyDescent="0.15">
      <c r="B16" s="360" t="s">
        <v>73</v>
      </c>
      <c r="C16" s="49" t="s">
        <v>60</v>
      </c>
      <c r="D16" s="111"/>
      <c r="E16" s="563"/>
      <c r="F16" s="563"/>
      <c r="G16" s="563"/>
      <c r="H16" s="563"/>
      <c r="I16" s="237">
        <f t="shared" si="1"/>
        <v>0</v>
      </c>
      <c r="J16" s="237"/>
      <c r="K16" s="237"/>
      <c r="L16" s="237"/>
      <c r="M16" s="564"/>
      <c r="N16" s="565"/>
      <c r="O16" s="565"/>
      <c r="P16" s="566"/>
      <c r="Q16" s="247">
        <f t="shared" ref="Q16" si="3">IF(M16&lt;=(I16+I17+I18+I19),M16,I16+I17+I18+I19)</f>
        <v>0</v>
      </c>
      <c r="R16" s="248"/>
      <c r="S16" s="248"/>
      <c r="T16" s="249"/>
      <c r="U16" s="237">
        <f>IF(M16&lt;=I16,M16,I16)</f>
        <v>0</v>
      </c>
      <c r="V16" s="237"/>
      <c r="W16" s="237"/>
      <c r="X16" s="237"/>
      <c r="Y16" s="237">
        <f>IF($M$16=37200,0,ROUNDDOWN(U16*0.25,0))</f>
        <v>0</v>
      </c>
      <c r="Z16" s="237"/>
      <c r="AA16" s="237"/>
      <c r="AB16" s="237"/>
      <c r="AC16" s="247">
        <f>Q16-SUM(Y16:AB19)</f>
        <v>0</v>
      </c>
      <c r="AD16" s="248"/>
      <c r="AE16" s="248"/>
      <c r="AF16" s="248"/>
      <c r="AG16" s="152"/>
      <c r="AH16" s="153"/>
      <c r="AI16" s="153"/>
      <c r="AJ16" s="154"/>
      <c r="AK16" s="39"/>
      <c r="AL16" s="350" t="s">
        <v>107</v>
      </c>
      <c r="AM16" s="351"/>
      <c r="AN16" s="351"/>
      <c r="AO16" s="352"/>
      <c r="AP16" s="304" t="s">
        <v>4</v>
      </c>
      <c r="AQ16" s="230" t="s">
        <v>70</v>
      </c>
      <c r="AR16" s="242" t="s">
        <v>121</v>
      </c>
      <c r="AS16" s="243"/>
      <c r="AT16" s="243"/>
      <c r="AU16" s="243"/>
      <c r="AV16" s="356" t="s">
        <v>66</v>
      </c>
      <c r="AW16" s="243"/>
      <c r="AX16" s="243"/>
      <c r="AY16" s="357"/>
      <c r="AZ16" s="300" t="s">
        <v>100</v>
      </c>
      <c r="BA16" s="300"/>
      <c r="BB16" s="300"/>
      <c r="BC16" s="301"/>
      <c r="BD16" s="293" t="s">
        <v>108</v>
      </c>
      <c r="BE16" s="99"/>
      <c r="BF16" s="84"/>
      <c r="BG16" s="99"/>
      <c r="BH16" s="99"/>
      <c r="BI16" s="99"/>
      <c r="BJ16" s="99"/>
      <c r="BK16" s="99"/>
      <c r="BL16" s="99"/>
    </row>
    <row r="17" spans="1:64" ht="24" customHeight="1" x14ac:dyDescent="0.15">
      <c r="B17" s="361"/>
      <c r="C17" s="363"/>
      <c r="D17" s="112"/>
      <c r="E17" s="561"/>
      <c r="F17" s="561"/>
      <c r="G17" s="561"/>
      <c r="H17" s="561"/>
      <c r="I17" s="246">
        <f t="shared" si="1"/>
        <v>0</v>
      </c>
      <c r="J17" s="246"/>
      <c r="K17" s="246"/>
      <c r="L17" s="246"/>
      <c r="M17" s="567"/>
      <c r="N17" s="568"/>
      <c r="O17" s="568"/>
      <c r="P17" s="569"/>
      <c r="Q17" s="250"/>
      <c r="R17" s="251"/>
      <c r="S17" s="251"/>
      <c r="T17" s="252"/>
      <c r="U17" s="246">
        <f>IF($M$16&lt;=SUM(I16:L17),IF($M$16-I16&lt;0,0,($M$16-I16)),I17)</f>
        <v>0</v>
      </c>
      <c r="V17" s="246"/>
      <c r="W17" s="246"/>
      <c r="X17" s="246"/>
      <c r="Y17" s="246">
        <f>IF($M$16=37200,0,ROUNDDOWN(U17*0.25,0))</f>
        <v>0</v>
      </c>
      <c r="Z17" s="246"/>
      <c r="AA17" s="246"/>
      <c r="AB17" s="246"/>
      <c r="AC17" s="250"/>
      <c r="AD17" s="251"/>
      <c r="AE17" s="251"/>
      <c r="AF17" s="251"/>
      <c r="AG17" s="152"/>
      <c r="AH17" s="153"/>
      <c r="AI17" s="153"/>
      <c r="AJ17" s="154"/>
      <c r="AK17" s="99"/>
      <c r="AL17" s="353"/>
      <c r="AM17" s="354"/>
      <c r="AN17" s="354"/>
      <c r="AO17" s="355"/>
      <c r="AP17" s="305"/>
      <c r="AQ17" s="288"/>
      <c r="AR17" s="244"/>
      <c r="AS17" s="245"/>
      <c r="AT17" s="245"/>
      <c r="AU17" s="245"/>
      <c r="AV17" s="358"/>
      <c r="AW17" s="245"/>
      <c r="AX17" s="245"/>
      <c r="AY17" s="359"/>
      <c r="AZ17" s="302"/>
      <c r="BA17" s="302"/>
      <c r="BB17" s="302"/>
      <c r="BC17" s="303"/>
      <c r="BD17" s="294"/>
      <c r="BE17" s="99"/>
      <c r="BF17" s="99"/>
      <c r="BG17" s="99"/>
      <c r="BH17" s="99"/>
      <c r="BI17" s="99"/>
      <c r="BJ17" s="99"/>
      <c r="BK17" s="99"/>
      <c r="BL17" s="99"/>
    </row>
    <row r="18" spans="1:64" ht="24" customHeight="1" x14ac:dyDescent="0.15">
      <c r="B18" s="361"/>
      <c r="C18" s="363"/>
      <c r="D18" s="112"/>
      <c r="E18" s="561"/>
      <c r="F18" s="561"/>
      <c r="G18" s="561"/>
      <c r="H18" s="561"/>
      <c r="I18" s="246">
        <f t="shared" si="1"/>
        <v>0</v>
      </c>
      <c r="J18" s="246"/>
      <c r="K18" s="246"/>
      <c r="L18" s="246"/>
      <c r="M18" s="567"/>
      <c r="N18" s="568"/>
      <c r="O18" s="568"/>
      <c r="P18" s="569"/>
      <c r="Q18" s="250"/>
      <c r="R18" s="251"/>
      <c r="S18" s="251"/>
      <c r="T18" s="252"/>
      <c r="U18" s="246">
        <f>IF($M$16&lt;=SUM(I16:L18),IF($M$16-SUM(I16:L17)&lt;0,0,($M$16-SUM(I16:L17))),I18)</f>
        <v>0</v>
      </c>
      <c r="V18" s="246"/>
      <c r="W18" s="246"/>
      <c r="X18" s="246"/>
      <c r="Y18" s="246">
        <f>IF($M$16=37200,0,ROUNDDOWN(U18*0.25,0))</f>
        <v>0</v>
      </c>
      <c r="Z18" s="246"/>
      <c r="AA18" s="246"/>
      <c r="AB18" s="246"/>
      <c r="AC18" s="250"/>
      <c r="AD18" s="251"/>
      <c r="AE18" s="251"/>
      <c r="AF18" s="251"/>
      <c r="AG18" s="152"/>
      <c r="AH18" s="153"/>
      <c r="AI18" s="153"/>
      <c r="AJ18" s="154"/>
      <c r="AK18" s="99"/>
      <c r="AL18" s="325" t="str">
        <f>IF(AG8=0,"",IF(AG8&gt;AG29,BI2,BI3))</f>
        <v>児童ごとの上限管理を適用</v>
      </c>
      <c r="AM18" s="326"/>
      <c r="AN18" s="326"/>
      <c r="AO18" s="327"/>
      <c r="AP18" s="310" t="s">
        <v>71</v>
      </c>
      <c r="AQ18" s="75" t="str">
        <f>D8</f>
        <v>A　事業所</v>
      </c>
      <c r="AR18" s="238">
        <f>IF($AG$8&gt;$AG$29,U29,U8)</f>
        <v>946</v>
      </c>
      <c r="AS18" s="239"/>
      <c r="AT18" s="239"/>
      <c r="AU18" s="239"/>
      <c r="AV18" s="291">
        <f>IF($AG$8&gt;$M$8,0,Y8)</f>
        <v>236</v>
      </c>
      <c r="AW18" s="222"/>
      <c r="AX18" s="222"/>
      <c r="AY18" s="292"/>
      <c r="AZ18" s="228">
        <f>AR18-AV18</f>
        <v>710</v>
      </c>
      <c r="BA18" s="228"/>
      <c r="BB18" s="228"/>
      <c r="BC18" s="229"/>
      <c r="BD18" s="295">
        <f>SUM(AZ18:BC33)</f>
        <v>4566</v>
      </c>
      <c r="BE18" s="99"/>
      <c r="BF18" s="85"/>
      <c r="BG18" s="99"/>
      <c r="BH18" s="99"/>
      <c r="BI18" s="99"/>
      <c r="BJ18" s="99"/>
      <c r="BK18" s="99"/>
      <c r="BL18" s="99"/>
    </row>
    <row r="19" spans="1:64" ht="24" customHeight="1" x14ac:dyDescent="0.15">
      <c r="B19" s="362"/>
      <c r="C19" s="364"/>
      <c r="D19" s="113"/>
      <c r="E19" s="573"/>
      <c r="F19" s="574"/>
      <c r="G19" s="574"/>
      <c r="H19" s="575"/>
      <c r="I19" s="256">
        <f>ROUNDDOWN(E19*0.1,1)</f>
        <v>0</v>
      </c>
      <c r="J19" s="257"/>
      <c r="K19" s="257"/>
      <c r="L19" s="258"/>
      <c r="M19" s="570"/>
      <c r="N19" s="571"/>
      <c r="O19" s="571"/>
      <c r="P19" s="572"/>
      <c r="Q19" s="253"/>
      <c r="R19" s="254"/>
      <c r="S19" s="254"/>
      <c r="T19" s="255"/>
      <c r="U19" s="256">
        <f>IF($M$16&lt;=SUM(I16:L19),IF($M$16-SUM(I16:L18)&lt;0,0,($M$16-SUM(I16:L18))),I19)</f>
        <v>0</v>
      </c>
      <c r="V19" s="257"/>
      <c r="W19" s="257"/>
      <c r="X19" s="258"/>
      <c r="Y19" s="256">
        <f>IF($M$16=37200,0,ROUNDDOWN(U19*0.25,0))</f>
        <v>0</v>
      </c>
      <c r="Z19" s="257"/>
      <c r="AA19" s="257"/>
      <c r="AB19" s="258"/>
      <c r="AC19" s="253"/>
      <c r="AD19" s="254"/>
      <c r="AE19" s="254"/>
      <c r="AF19" s="254"/>
      <c r="AG19" s="152"/>
      <c r="AH19" s="153"/>
      <c r="AI19" s="153"/>
      <c r="AJ19" s="154"/>
      <c r="AK19" s="99"/>
      <c r="AL19" s="322"/>
      <c r="AM19" s="323"/>
      <c r="AN19" s="323"/>
      <c r="AO19" s="324"/>
      <c r="AP19" s="311"/>
      <c r="AQ19" s="76" t="str">
        <f t="shared" ref="AQ19:AQ33" si="4">D9</f>
        <v>B　事業所</v>
      </c>
      <c r="AR19" s="240">
        <f t="shared" ref="AR19:AR33" si="5">IF($AG$8&gt;$AG$29,U30,U9)</f>
        <v>3654</v>
      </c>
      <c r="AS19" s="241"/>
      <c r="AT19" s="241"/>
      <c r="AU19" s="241"/>
      <c r="AV19" s="289">
        <f>IF($AG$8&gt;$M$8,0,Y9)</f>
        <v>913</v>
      </c>
      <c r="AW19" s="241"/>
      <c r="AX19" s="241"/>
      <c r="AY19" s="290"/>
      <c r="AZ19" s="215">
        <f t="shared" ref="AZ19:AZ33" si="6">AR19-AV19</f>
        <v>2741</v>
      </c>
      <c r="BA19" s="215"/>
      <c r="BB19" s="215"/>
      <c r="BC19" s="216"/>
      <c r="BD19" s="296"/>
      <c r="BE19" s="99"/>
      <c r="BF19" s="85"/>
      <c r="BG19" s="99"/>
      <c r="BH19" s="99"/>
      <c r="BI19" s="99"/>
      <c r="BJ19" s="99"/>
      <c r="BK19" s="99"/>
      <c r="BL19" s="99"/>
    </row>
    <row r="20" spans="1:64" ht="24" customHeight="1" x14ac:dyDescent="0.15">
      <c r="B20" s="360" t="s">
        <v>74</v>
      </c>
      <c r="C20" s="49" t="s">
        <v>60</v>
      </c>
      <c r="D20" s="111"/>
      <c r="E20" s="563"/>
      <c r="F20" s="563"/>
      <c r="G20" s="563"/>
      <c r="H20" s="563"/>
      <c r="I20" s="237">
        <f>ROUNDDOWN(E20*0.1,0)</f>
        <v>0</v>
      </c>
      <c r="J20" s="237"/>
      <c r="K20" s="237"/>
      <c r="L20" s="237"/>
      <c r="M20" s="564"/>
      <c r="N20" s="565"/>
      <c r="O20" s="565"/>
      <c r="P20" s="566"/>
      <c r="Q20" s="248">
        <f t="shared" ref="Q20" si="7">IF(M20&lt;=(I20+I21+I22+I23),M20,I20+I21+I22+I23)</f>
        <v>0</v>
      </c>
      <c r="R20" s="248"/>
      <c r="S20" s="248"/>
      <c r="T20" s="248"/>
      <c r="U20" s="237">
        <f>IF(M20&lt;=I20,M20,I20)</f>
        <v>0</v>
      </c>
      <c r="V20" s="237"/>
      <c r="W20" s="237"/>
      <c r="X20" s="237"/>
      <c r="Y20" s="237">
        <f>IF($M$20=37200,0,ROUNDDOWN(U20*0.25,0))</f>
        <v>0</v>
      </c>
      <c r="Z20" s="237"/>
      <c r="AA20" s="237"/>
      <c r="AB20" s="237"/>
      <c r="AC20" s="247">
        <f>Q20-SUM(Y20:AB23)</f>
        <v>0</v>
      </c>
      <c r="AD20" s="248"/>
      <c r="AE20" s="248"/>
      <c r="AF20" s="259"/>
      <c r="AG20" s="152"/>
      <c r="AH20" s="153"/>
      <c r="AI20" s="153"/>
      <c r="AJ20" s="154"/>
      <c r="AK20" s="7"/>
      <c r="AL20" s="322"/>
      <c r="AM20" s="323"/>
      <c r="AN20" s="323"/>
      <c r="AO20" s="324"/>
      <c r="AP20" s="311"/>
      <c r="AQ20" s="77">
        <f t="shared" si="4"/>
        <v>0</v>
      </c>
      <c r="AR20" s="240">
        <f t="shared" si="5"/>
        <v>0</v>
      </c>
      <c r="AS20" s="241"/>
      <c r="AT20" s="241"/>
      <c r="AU20" s="241"/>
      <c r="AV20" s="289">
        <f t="shared" ref="AV20:AV33" si="8">IF($AG$8&gt;$M$8,0,Y10)</f>
        <v>0</v>
      </c>
      <c r="AW20" s="241"/>
      <c r="AX20" s="241"/>
      <c r="AY20" s="290"/>
      <c r="AZ20" s="215">
        <f t="shared" si="6"/>
        <v>0</v>
      </c>
      <c r="BA20" s="215"/>
      <c r="BB20" s="215"/>
      <c r="BC20" s="216"/>
      <c r="BD20" s="296"/>
      <c r="BE20" s="99"/>
      <c r="BF20" s="85"/>
      <c r="BG20" s="7"/>
      <c r="BH20" s="7"/>
      <c r="BI20" s="7"/>
      <c r="BJ20" s="7"/>
      <c r="BK20" s="7"/>
      <c r="BL20" s="7"/>
    </row>
    <row r="21" spans="1:64" ht="24" customHeight="1" x14ac:dyDescent="0.15">
      <c r="B21" s="361"/>
      <c r="C21" s="363"/>
      <c r="D21" s="112"/>
      <c r="E21" s="561"/>
      <c r="F21" s="561"/>
      <c r="G21" s="561"/>
      <c r="H21" s="561"/>
      <c r="I21" s="246">
        <f>ROUNDDOWN(E21*0.1,0)</f>
        <v>0</v>
      </c>
      <c r="J21" s="246"/>
      <c r="K21" s="246"/>
      <c r="L21" s="246"/>
      <c r="M21" s="567"/>
      <c r="N21" s="568"/>
      <c r="O21" s="568"/>
      <c r="P21" s="569"/>
      <c r="Q21" s="251"/>
      <c r="R21" s="251"/>
      <c r="S21" s="251"/>
      <c r="T21" s="251"/>
      <c r="U21" s="246">
        <f>IF($M$20&lt;=SUM(I20:L21),IF($M$20-I20&lt;0,0,($M$20-I20)),I21)</f>
        <v>0</v>
      </c>
      <c r="V21" s="246"/>
      <c r="W21" s="246"/>
      <c r="X21" s="246"/>
      <c r="Y21" s="246">
        <f>IF($M$20=37200,0,ROUNDDOWN(U21*0.25,0))</f>
        <v>0</v>
      </c>
      <c r="Z21" s="246"/>
      <c r="AA21" s="246"/>
      <c r="AB21" s="246"/>
      <c r="AC21" s="250"/>
      <c r="AD21" s="251"/>
      <c r="AE21" s="251"/>
      <c r="AF21" s="260"/>
      <c r="AG21" s="152"/>
      <c r="AH21" s="153"/>
      <c r="AI21" s="153"/>
      <c r="AJ21" s="154"/>
      <c r="AK21" s="7"/>
      <c r="AL21" s="322"/>
      <c r="AM21" s="323"/>
      <c r="AN21" s="323"/>
      <c r="AO21" s="324"/>
      <c r="AP21" s="312"/>
      <c r="AQ21" s="78">
        <f t="shared" si="4"/>
        <v>0</v>
      </c>
      <c r="AR21" s="220">
        <f t="shared" si="5"/>
        <v>0</v>
      </c>
      <c r="AS21" s="218"/>
      <c r="AT21" s="218"/>
      <c r="AU21" s="218"/>
      <c r="AV21" s="217">
        <f t="shared" si="8"/>
        <v>0</v>
      </c>
      <c r="AW21" s="218"/>
      <c r="AX21" s="218"/>
      <c r="AY21" s="219"/>
      <c r="AZ21" s="226">
        <f t="shared" si="6"/>
        <v>0</v>
      </c>
      <c r="BA21" s="226"/>
      <c r="BB21" s="226"/>
      <c r="BC21" s="227"/>
      <c r="BD21" s="296"/>
      <c r="BE21" s="99"/>
      <c r="BF21" s="85"/>
      <c r="BG21" s="7"/>
      <c r="BH21" s="7"/>
      <c r="BI21" s="7"/>
      <c r="BJ21" s="7"/>
      <c r="BK21" s="7"/>
      <c r="BL21" s="7"/>
    </row>
    <row r="22" spans="1:64" ht="24" customHeight="1" x14ac:dyDescent="0.15">
      <c r="B22" s="361"/>
      <c r="C22" s="363"/>
      <c r="D22" s="112"/>
      <c r="E22" s="561"/>
      <c r="F22" s="561"/>
      <c r="G22" s="561"/>
      <c r="H22" s="561"/>
      <c r="I22" s="246">
        <f>ROUNDDOWN(E22*0.1,0)</f>
        <v>0</v>
      </c>
      <c r="J22" s="246"/>
      <c r="K22" s="246"/>
      <c r="L22" s="246"/>
      <c r="M22" s="567"/>
      <c r="N22" s="568"/>
      <c r="O22" s="568"/>
      <c r="P22" s="569"/>
      <c r="Q22" s="251"/>
      <c r="R22" s="251"/>
      <c r="S22" s="251"/>
      <c r="T22" s="251"/>
      <c r="U22" s="246">
        <f>IF($M$20&lt;=SUM(I20:L22),IF($M$20-SUM(I20:L21)&lt;0,0,($M$20-SUM(I20:L21))),I22)</f>
        <v>0</v>
      </c>
      <c r="V22" s="246"/>
      <c r="W22" s="246"/>
      <c r="X22" s="246"/>
      <c r="Y22" s="246">
        <f>IF($M$20=37200,0,ROUNDDOWN(U22*0.25,0))</f>
        <v>0</v>
      </c>
      <c r="Z22" s="246"/>
      <c r="AA22" s="246"/>
      <c r="AB22" s="246"/>
      <c r="AC22" s="250"/>
      <c r="AD22" s="251"/>
      <c r="AE22" s="251"/>
      <c r="AF22" s="260"/>
      <c r="AG22" s="152"/>
      <c r="AH22" s="153"/>
      <c r="AI22" s="153"/>
      <c r="AJ22" s="154"/>
      <c r="AK22" s="7"/>
      <c r="AL22" s="322"/>
      <c r="AM22" s="323"/>
      <c r="AN22" s="323"/>
      <c r="AO22" s="324"/>
      <c r="AP22" s="310" t="s">
        <v>72</v>
      </c>
      <c r="AQ22" s="75" t="str">
        <f t="shared" si="4"/>
        <v>A　事業所</v>
      </c>
      <c r="AR22" s="221">
        <f t="shared" si="5"/>
        <v>236</v>
      </c>
      <c r="AS22" s="222"/>
      <c r="AT22" s="222"/>
      <c r="AU22" s="222"/>
      <c r="AV22" s="291">
        <f t="shared" si="8"/>
        <v>59</v>
      </c>
      <c r="AW22" s="222"/>
      <c r="AX22" s="222"/>
      <c r="AY22" s="292"/>
      <c r="AZ22" s="228">
        <f t="shared" si="6"/>
        <v>177</v>
      </c>
      <c r="BA22" s="228"/>
      <c r="BB22" s="228"/>
      <c r="BC22" s="229"/>
      <c r="BD22" s="296"/>
      <c r="BE22" s="99"/>
      <c r="BF22" s="85"/>
      <c r="BG22" s="7"/>
      <c r="BH22" s="7"/>
      <c r="BI22" s="7"/>
      <c r="BJ22" s="7"/>
      <c r="BK22" s="7"/>
      <c r="BL22" s="7"/>
    </row>
    <row r="23" spans="1:64" ht="24" customHeight="1" thickBot="1" x14ac:dyDescent="0.2">
      <c r="B23" s="362"/>
      <c r="C23" s="364"/>
      <c r="D23" s="113"/>
      <c r="E23" s="562"/>
      <c r="F23" s="562"/>
      <c r="G23" s="562"/>
      <c r="H23" s="562"/>
      <c r="I23" s="345">
        <f>ROUNDDOWN(E23*0.1,1)</f>
        <v>0</v>
      </c>
      <c r="J23" s="345"/>
      <c r="K23" s="345"/>
      <c r="L23" s="345"/>
      <c r="M23" s="570"/>
      <c r="N23" s="571"/>
      <c r="O23" s="571"/>
      <c r="P23" s="572"/>
      <c r="Q23" s="254"/>
      <c r="R23" s="254"/>
      <c r="S23" s="254"/>
      <c r="T23" s="254"/>
      <c r="U23" s="256">
        <f>IF($M$20&lt;=SUM(I20:L23),IF($M$20-SUM(I20:L22)&lt;0,0,($M$20-SUM(I20:L22))),I23)</f>
        <v>0</v>
      </c>
      <c r="V23" s="257"/>
      <c r="W23" s="257"/>
      <c r="X23" s="258"/>
      <c r="Y23" s="256">
        <f>IF($M$20=37200,0,ROUNDDOWN(U23*0.25,0))</f>
        <v>0</v>
      </c>
      <c r="Z23" s="257"/>
      <c r="AA23" s="257"/>
      <c r="AB23" s="258"/>
      <c r="AC23" s="253"/>
      <c r="AD23" s="254"/>
      <c r="AE23" s="254"/>
      <c r="AF23" s="261"/>
      <c r="AG23" s="155"/>
      <c r="AH23" s="156"/>
      <c r="AI23" s="156"/>
      <c r="AJ23" s="157"/>
      <c r="AK23" s="7"/>
      <c r="AL23" s="322"/>
      <c r="AM23" s="323"/>
      <c r="AN23" s="323"/>
      <c r="AO23" s="324"/>
      <c r="AP23" s="311"/>
      <c r="AQ23" s="76" t="str">
        <f t="shared" si="4"/>
        <v>C　事業所</v>
      </c>
      <c r="AR23" s="240">
        <f t="shared" si="5"/>
        <v>1250</v>
      </c>
      <c r="AS23" s="241"/>
      <c r="AT23" s="241"/>
      <c r="AU23" s="241"/>
      <c r="AV23" s="289">
        <f t="shared" si="8"/>
        <v>312</v>
      </c>
      <c r="AW23" s="241"/>
      <c r="AX23" s="241"/>
      <c r="AY23" s="290"/>
      <c r="AZ23" s="215">
        <f t="shared" si="6"/>
        <v>938</v>
      </c>
      <c r="BA23" s="215"/>
      <c r="BB23" s="215"/>
      <c r="BC23" s="216"/>
      <c r="BD23" s="296"/>
      <c r="BE23" s="99"/>
      <c r="BF23" s="84"/>
      <c r="BG23" s="7"/>
      <c r="BH23" s="7"/>
      <c r="BI23" s="7"/>
      <c r="BJ23" s="7"/>
      <c r="BK23" s="7"/>
      <c r="BL23" s="7"/>
    </row>
    <row r="24" spans="1:64" ht="24" customHeight="1" x14ac:dyDescent="0.15">
      <c r="B24" s="18"/>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99"/>
      <c r="AL24" s="322" t="str">
        <f>IF(AG8=0,"","↓")</f>
        <v>↓</v>
      </c>
      <c r="AM24" s="323"/>
      <c r="AN24" s="323"/>
      <c r="AO24" s="324"/>
      <c r="AP24" s="311"/>
      <c r="AQ24" s="77">
        <f t="shared" si="4"/>
        <v>0</v>
      </c>
      <c r="AR24" s="240">
        <f t="shared" si="5"/>
        <v>0</v>
      </c>
      <c r="AS24" s="241"/>
      <c r="AT24" s="241"/>
      <c r="AU24" s="241"/>
      <c r="AV24" s="289">
        <f t="shared" si="8"/>
        <v>0</v>
      </c>
      <c r="AW24" s="241"/>
      <c r="AX24" s="241"/>
      <c r="AY24" s="290"/>
      <c r="AZ24" s="215">
        <f t="shared" si="6"/>
        <v>0</v>
      </c>
      <c r="BA24" s="215"/>
      <c r="BB24" s="215"/>
      <c r="BC24" s="216"/>
      <c r="BD24" s="296"/>
      <c r="BE24" s="99"/>
      <c r="BF24" s="84"/>
      <c r="BG24" s="99"/>
      <c r="BH24" s="99"/>
      <c r="BI24" s="99"/>
      <c r="BJ24" s="99"/>
      <c r="BK24" s="99"/>
      <c r="BL24" s="99"/>
    </row>
    <row r="25" spans="1:64" ht="24" customHeight="1" thickBot="1" x14ac:dyDescent="0.2">
      <c r="A25" s="18" t="s">
        <v>67</v>
      </c>
      <c r="B25" s="18"/>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99"/>
      <c r="AL25" s="322"/>
      <c r="AM25" s="323"/>
      <c r="AN25" s="323"/>
      <c r="AO25" s="324"/>
      <c r="AP25" s="312"/>
      <c r="AQ25" s="78">
        <f t="shared" si="4"/>
        <v>0</v>
      </c>
      <c r="AR25" s="220">
        <f t="shared" si="5"/>
        <v>0</v>
      </c>
      <c r="AS25" s="218"/>
      <c r="AT25" s="218"/>
      <c r="AU25" s="218"/>
      <c r="AV25" s="217">
        <f t="shared" si="8"/>
        <v>0</v>
      </c>
      <c r="AW25" s="218"/>
      <c r="AX25" s="218"/>
      <c r="AY25" s="219"/>
      <c r="AZ25" s="226">
        <f t="shared" si="6"/>
        <v>0</v>
      </c>
      <c r="BA25" s="226"/>
      <c r="BB25" s="226"/>
      <c r="BC25" s="227"/>
      <c r="BD25" s="296"/>
      <c r="BE25" s="99"/>
      <c r="BF25" s="84"/>
      <c r="BG25" s="99"/>
      <c r="BH25" s="99"/>
      <c r="BI25" s="99"/>
      <c r="BJ25" s="99"/>
      <c r="BK25" s="99"/>
      <c r="BL25" s="99"/>
    </row>
    <row r="26" spans="1:64" ht="24" customHeight="1" thickBot="1" x14ac:dyDescent="0.2">
      <c r="A26" s="18" t="s">
        <v>75</v>
      </c>
      <c r="B26" s="14"/>
      <c r="C26" s="12"/>
      <c r="D26" s="12"/>
      <c r="Y26" s="45"/>
      <c r="AC26" s="14"/>
      <c r="AG26" s="262" t="s">
        <v>65</v>
      </c>
      <c r="AH26" s="306"/>
      <c r="AI26" s="306"/>
      <c r="AJ26" s="307"/>
      <c r="AK26" s="99"/>
      <c r="AL26" s="316" t="str">
        <f>IF(AG8=0,"",IF(AG8&gt;AG29,BJ2,BJ3))</f>
        <v>自治体助成あり</v>
      </c>
      <c r="AM26" s="317"/>
      <c r="AN26" s="317"/>
      <c r="AO26" s="318"/>
      <c r="AP26" s="310" t="s">
        <v>73</v>
      </c>
      <c r="AQ26" s="75">
        <f t="shared" si="4"/>
        <v>0</v>
      </c>
      <c r="AR26" s="221">
        <f t="shared" si="5"/>
        <v>0</v>
      </c>
      <c r="AS26" s="222"/>
      <c r="AT26" s="222"/>
      <c r="AU26" s="222"/>
      <c r="AV26" s="291">
        <f t="shared" si="8"/>
        <v>0</v>
      </c>
      <c r="AW26" s="222"/>
      <c r="AX26" s="222"/>
      <c r="AY26" s="292"/>
      <c r="AZ26" s="228">
        <f t="shared" si="6"/>
        <v>0</v>
      </c>
      <c r="BA26" s="228"/>
      <c r="BB26" s="228"/>
      <c r="BC26" s="229"/>
      <c r="BD26" s="296"/>
      <c r="BE26" s="99"/>
      <c r="BF26" s="84"/>
      <c r="BG26" s="99"/>
      <c r="BH26" s="99"/>
      <c r="BI26" s="99"/>
      <c r="BJ26" s="99"/>
      <c r="BK26" s="99"/>
      <c r="BL26" s="99"/>
    </row>
    <row r="27" spans="1:64" ht="24" customHeight="1" x14ac:dyDescent="0.15">
      <c r="B27" s="348" t="s">
        <v>4</v>
      </c>
      <c r="C27" s="230" t="s">
        <v>16</v>
      </c>
      <c r="D27" s="235"/>
      <c r="E27" s="230" t="s">
        <v>0</v>
      </c>
      <c r="F27" s="234"/>
      <c r="G27" s="234"/>
      <c r="H27" s="235"/>
      <c r="I27" s="230" t="s">
        <v>62</v>
      </c>
      <c r="J27" s="234"/>
      <c r="K27" s="234"/>
      <c r="L27" s="235"/>
      <c r="M27" s="230" t="s">
        <v>2</v>
      </c>
      <c r="N27" s="234"/>
      <c r="O27" s="234"/>
      <c r="P27" s="235"/>
      <c r="Q27" s="230" t="s">
        <v>61</v>
      </c>
      <c r="R27" s="234"/>
      <c r="S27" s="234"/>
      <c r="T27" s="235"/>
      <c r="U27" s="275" t="s">
        <v>101</v>
      </c>
      <c r="V27" s="234"/>
      <c r="W27" s="234"/>
      <c r="X27" s="235"/>
      <c r="Y27" s="308" t="s">
        <v>58</v>
      </c>
      <c r="Z27" s="308"/>
      <c r="AA27" s="308"/>
      <c r="AB27" s="308"/>
      <c r="AC27" s="308" t="s">
        <v>63</v>
      </c>
      <c r="AD27" s="308"/>
      <c r="AE27" s="308"/>
      <c r="AF27" s="342"/>
      <c r="AG27" s="269" t="s">
        <v>69</v>
      </c>
      <c r="AH27" s="270"/>
      <c r="AI27" s="270"/>
      <c r="AJ27" s="271"/>
      <c r="AK27" s="99"/>
      <c r="AL27" s="316"/>
      <c r="AM27" s="317"/>
      <c r="AN27" s="317"/>
      <c r="AO27" s="318"/>
      <c r="AP27" s="311"/>
      <c r="AQ27" s="77">
        <f t="shared" si="4"/>
        <v>0</v>
      </c>
      <c r="AR27" s="240">
        <f t="shared" si="5"/>
        <v>0</v>
      </c>
      <c r="AS27" s="241"/>
      <c r="AT27" s="241"/>
      <c r="AU27" s="241"/>
      <c r="AV27" s="289">
        <f t="shared" si="8"/>
        <v>0</v>
      </c>
      <c r="AW27" s="241"/>
      <c r="AX27" s="241"/>
      <c r="AY27" s="290"/>
      <c r="AZ27" s="215">
        <f t="shared" si="6"/>
        <v>0</v>
      </c>
      <c r="BA27" s="215"/>
      <c r="BB27" s="215"/>
      <c r="BC27" s="216"/>
      <c r="BD27" s="296"/>
      <c r="BE27" s="99"/>
      <c r="BF27" s="84"/>
      <c r="BG27" s="99"/>
      <c r="BH27" s="99"/>
      <c r="BI27" s="99"/>
      <c r="BJ27" s="99"/>
      <c r="BK27" s="99"/>
      <c r="BL27" s="99"/>
    </row>
    <row r="28" spans="1:64" ht="24" customHeight="1" thickBot="1" x14ac:dyDescent="0.2">
      <c r="B28" s="349"/>
      <c r="C28" s="232"/>
      <c r="D28" s="233"/>
      <c r="E28" s="232"/>
      <c r="F28" s="236"/>
      <c r="G28" s="236"/>
      <c r="H28" s="233"/>
      <c r="I28" s="232"/>
      <c r="J28" s="236"/>
      <c r="K28" s="236"/>
      <c r="L28" s="233"/>
      <c r="M28" s="232"/>
      <c r="N28" s="236"/>
      <c r="O28" s="236"/>
      <c r="P28" s="233"/>
      <c r="Q28" s="232"/>
      <c r="R28" s="236"/>
      <c r="S28" s="236"/>
      <c r="T28" s="233"/>
      <c r="U28" s="232"/>
      <c r="V28" s="236"/>
      <c r="W28" s="236"/>
      <c r="X28" s="233"/>
      <c r="Y28" s="309"/>
      <c r="Z28" s="309"/>
      <c r="AA28" s="309"/>
      <c r="AB28" s="309"/>
      <c r="AC28" s="309"/>
      <c r="AD28" s="309"/>
      <c r="AE28" s="309"/>
      <c r="AF28" s="343"/>
      <c r="AG28" s="272"/>
      <c r="AH28" s="273"/>
      <c r="AI28" s="273"/>
      <c r="AJ28" s="274"/>
      <c r="AK28" s="99"/>
      <c r="AL28" s="316"/>
      <c r="AM28" s="317"/>
      <c r="AN28" s="317"/>
      <c r="AO28" s="318"/>
      <c r="AP28" s="311"/>
      <c r="AQ28" s="77">
        <f t="shared" si="4"/>
        <v>0</v>
      </c>
      <c r="AR28" s="240">
        <f t="shared" si="5"/>
        <v>0</v>
      </c>
      <c r="AS28" s="241"/>
      <c r="AT28" s="241"/>
      <c r="AU28" s="241"/>
      <c r="AV28" s="289">
        <f t="shared" si="8"/>
        <v>0</v>
      </c>
      <c r="AW28" s="241"/>
      <c r="AX28" s="241"/>
      <c r="AY28" s="290"/>
      <c r="AZ28" s="215">
        <f t="shared" si="6"/>
        <v>0</v>
      </c>
      <c r="BA28" s="215"/>
      <c r="BB28" s="215"/>
      <c r="BC28" s="216"/>
      <c r="BD28" s="296"/>
      <c r="BE28" s="7"/>
      <c r="BF28" s="84"/>
      <c r="BG28" s="99"/>
      <c r="BH28" s="99"/>
      <c r="BI28" s="99"/>
      <c r="BJ28" s="99"/>
      <c r="BK28" s="99"/>
      <c r="BL28" s="99"/>
    </row>
    <row r="29" spans="1:64" ht="24" customHeight="1" x14ac:dyDescent="0.15">
      <c r="B29" s="360" t="s">
        <v>71</v>
      </c>
      <c r="C29" s="49" t="s">
        <v>60</v>
      </c>
      <c r="D29" s="108" t="str">
        <f>IF(D8="","",D8)</f>
        <v>A　事業所</v>
      </c>
      <c r="E29" s="328">
        <f>IF(E8="",0,E8)</f>
        <v>9460</v>
      </c>
      <c r="F29" s="329" t="str">
        <f t="shared" ref="F29:H44" si="9">IF(F8="","",F8)</f>
        <v/>
      </c>
      <c r="G29" s="329" t="str">
        <f t="shared" si="9"/>
        <v/>
      </c>
      <c r="H29" s="330" t="str">
        <f t="shared" si="9"/>
        <v/>
      </c>
      <c r="I29" s="328">
        <f>ROUNDDOWN(E29*0.1,1)</f>
        <v>946</v>
      </c>
      <c r="J29" s="329"/>
      <c r="K29" s="329"/>
      <c r="L29" s="330"/>
      <c r="M29" s="247">
        <f>IF(M8="",0,M8)</f>
        <v>4600</v>
      </c>
      <c r="N29" s="248"/>
      <c r="O29" s="248"/>
      <c r="P29" s="249"/>
      <c r="Q29" s="247">
        <f>IF(M29&lt;=(I29+I30+I31+I32),M29,I29+I30+I31+I32)</f>
        <v>4600</v>
      </c>
      <c r="R29" s="248"/>
      <c r="S29" s="248"/>
      <c r="T29" s="249"/>
      <c r="U29" s="237">
        <f>IF(M29&lt;=I29,M29,I29)</f>
        <v>946</v>
      </c>
      <c r="V29" s="237"/>
      <c r="W29" s="237"/>
      <c r="X29" s="237"/>
      <c r="Y29" s="336"/>
      <c r="Z29" s="336"/>
      <c r="AA29" s="336"/>
      <c r="AB29" s="336"/>
      <c r="AC29" s="336"/>
      <c r="AD29" s="336"/>
      <c r="AE29" s="336"/>
      <c r="AF29" s="339"/>
      <c r="AG29" s="149">
        <f>IF(SUM(Q29:T44)&gt;M29,M29,SUM(Q29:T44))</f>
        <v>4600</v>
      </c>
      <c r="AH29" s="150"/>
      <c r="AI29" s="150"/>
      <c r="AJ29" s="151"/>
      <c r="AK29" s="39"/>
      <c r="AL29" s="316"/>
      <c r="AM29" s="317"/>
      <c r="AN29" s="317"/>
      <c r="AO29" s="318"/>
      <c r="AP29" s="312"/>
      <c r="AQ29" s="78">
        <f t="shared" si="4"/>
        <v>0</v>
      </c>
      <c r="AR29" s="220">
        <f t="shared" si="5"/>
        <v>0</v>
      </c>
      <c r="AS29" s="218"/>
      <c r="AT29" s="218"/>
      <c r="AU29" s="218"/>
      <c r="AV29" s="217">
        <f t="shared" si="8"/>
        <v>0</v>
      </c>
      <c r="AW29" s="218"/>
      <c r="AX29" s="218"/>
      <c r="AY29" s="219"/>
      <c r="AZ29" s="226">
        <f t="shared" si="6"/>
        <v>0</v>
      </c>
      <c r="BA29" s="226"/>
      <c r="BB29" s="226"/>
      <c r="BC29" s="227"/>
      <c r="BD29" s="296"/>
      <c r="BE29" s="7"/>
      <c r="BF29" s="84"/>
      <c r="BG29" s="99"/>
      <c r="BH29" s="99"/>
      <c r="BI29" s="99"/>
      <c r="BJ29" s="99"/>
      <c r="BK29" s="99"/>
      <c r="BL29" s="99"/>
    </row>
    <row r="30" spans="1:64" ht="24" customHeight="1" x14ac:dyDescent="0.15">
      <c r="B30" s="361"/>
      <c r="C30" s="363"/>
      <c r="D30" s="109" t="str">
        <f>IF(D9="","",D9)</f>
        <v>B　事業所</v>
      </c>
      <c r="E30" s="331">
        <f>IF(E9="",0,E9)</f>
        <v>125170</v>
      </c>
      <c r="F30" s="332" t="str">
        <f t="shared" si="9"/>
        <v/>
      </c>
      <c r="G30" s="332" t="str">
        <f t="shared" si="9"/>
        <v/>
      </c>
      <c r="H30" s="333" t="str">
        <f t="shared" si="9"/>
        <v/>
      </c>
      <c r="I30" s="331">
        <f>ROUNDDOWN(E30*0.1,1)</f>
        <v>12517</v>
      </c>
      <c r="J30" s="332"/>
      <c r="K30" s="332"/>
      <c r="L30" s="333"/>
      <c r="M30" s="250"/>
      <c r="N30" s="251"/>
      <c r="O30" s="251"/>
      <c r="P30" s="252"/>
      <c r="Q30" s="250"/>
      <c r="R30" s="251"/>
      <c r="S30" s="251"/>
      <c r="T30" s="252"/>
      <c r="U30" s="246">
        <f>IF($M$29&lt;=SUM($I$29:L30)+SUM($I$33+$I$37+$I$41),IF($M$29-(SUM($I$33+$I$37+$I$41)+SUM($I$29:L29))&lt;0,0,($M$29-(SUM($I$33+$I$37+$I$41)+SUM($I$29:L29)))),I30)</f>
        <v>3418</v>
      </c>
      <c r="V30" s="246"/>
      <c r="W30" s="246"/>
      <c r="X30" s="246"/>
      <c r="Y30" s="337"/>
      <c r="Z30" s="337"/>
      <c r="AA30" s="337"/>
      <c r="AB30" s="337"/>
      <c r="AC30" s="337"/>
      <c r="AD30" s="337"/>
      <c r="AE30" s="337"/>
      <c r="AF30" s="340"/>
      <c r="AG30" s="152"/>
      <c r="AH30" s="153"/>
      <c r="AI30" s="153"/>
      <c r="AJ30" s="154"/>
      <c r="AK30" s="99"/>
      <c r="AL30" s="316"/>
      <c r="AM30" s="317"/>
      <c r="AN30" s="317"/>
      <c r="AO30" s="318"/>
      <c r="AP30" s="310" t="s">
        <v>74</v>
      </c>
      <c r="AQ30" s="75">
        <f t="shared" si="4"/>
        <v>0</v>
      </c>
      <c r="AR30" s="221">
        <f t="shared" si="5"/>
        <v>0</v>
      </c>
      <c r="AS30" s="222"/>
      <c r="AT30" s="222"/>
      <c r="AU30" s="222"/>
      <c r="AV30" s="291">
        <f t="shared" si="8"/>
        <v>0</v>
      </c>
      <c r="AW30" s="222"/>
      <c r="AX30" s="222"/>
      <c r="AY30" s="292"/>
      <c r="AZ30" s="228">
        <f t="shared" si="6"/>
        <v>0</v>
      </c>
      <c r="BA30" s="228"/>
      <c r="BB30" s="228"/>
      <c r="BC30" s="229"/>
      <c r="BD30" s="296"/>
      <c r="BE30" s="7"/>
      <c r="BF30" s="84"/>
      <c r="BG30" s="99"/>
      <c r="BH30" s="276"/>
      <c r="BI30" s="277"/>
      <c r="BJ30" s="99"/>
      <c r="BK30" s="99"/>
      <c r="BL30" s="99"/>
    </row>
    <row r="31" spans="1:64" ht="24" customHeight="1" x14ac:dyDescent="0.15">
      <c r="B31" s="361"/>
      <c r="C31" s="363"/>
      <c r="D31" s="109" t="str">
        <f>IF(D10="","",D10)</f>
        <v/>
      </c>
      <c r="E31" s="331">
        <f>IF(E10="",0,E10)</f>
        <v>0</v>
      </c>
      <c r="F31" s="332" t="str">
        <f t="shared" si="9"/>
        <v/>
      </c>
      <c r="G31" s="332" t="str">
        <f t="shared" si="9"/>
        <v/>
      </c>
      <c r="H31" s="333" t="str">
        <f t="shared" si="9"/>
        <v/>
      </c>
      <c r="I31" s="331">
        <f>ROUNDDOWN(E31*0.1,1)</f>
        <v>0</v>
      </c>
      <c r="J31" s="332"/>
      <c r="K31" s="332"/>
      <c r="L31" s="333"/>
      <c r="M31" s="250"/>
      <c r="N31" s="251"/>
      <c r="O31" s="251"/>
      <c r="P31" s="252"/>
      <c r="Q31" s="250"/>
      <c r="R31" s="251"/>
      <c r="S31" s="251"/>
      <c r="T31" s="252"/>
      <c r="U31" s="331">
        <f>IF($M$29&lt;=SUM($I$29:L31),IF($M$29-SUM($I$29:L30)&lt;0,0,($M$29-SUM($I$29:L30))),I31)</f>
        <v>0</v>
      </c>
      <c r="V31" s="332"/>
      <c r="W31" s="332"/>
      <c r="X31" s="333"/>
      <c r="Y31" s="337"/>
      <c r="Z31" s="337"/>
      <c r="AA31" s="337"/>
      <c r="AB31" s="337"/>
      <c r="AC31" s="337"/>
      <c r="AD31" s="337"/>
      <c r="AE31" s="337"/>
      <c r="AF31" s="340"/>
      <c r="AG31" s="152"/>
      <c r="AH31" s="153"/>
      <c r="AI31" s="153"/>
      <c r="AJ31" s="154"/>
      <c r="AK31" s="99"/>
      <c r="AL31" s="316"/>
      <c r="AM31" s="317"/>
      <c r="AN31" s="317"/>
      <c r="AO31" s="318"/>
      <c r="AP31" s="311"/>
      <c r="AQ31" s="77">
        <f t="shared" si="4"/>
        <v>0</v>
      </c>
      <c r="AR31" s="240">
        <f t="shared" si="5"/>
        <v>0</v>
      </c>
      <c r="AS31" s="241"/>
      <c r="AT31" s="241"/>
      <c r="AU31" s="241"/>
      <c r="AV31" s="289">
        <f t="shared" si="8"/>
        <v>0</v>
      </c>
      <c r="AW31" s="241"/>
      <c r="AX31" s="241"/>
      <c r="AY31" s="290"/>
      <c r="AZ31" s="215">
        <f t="shared" si="6"/>
        <v>0</v>
      </c>
      <c r="BA31" s="215"/>
      <c r="BB31" s="215"/>
      <c r="BC31" s="216"/>
      <c r="BD31" s="296"/>
      <c r="BE31" s="99"/>
      <c r="BF31" s="84"/>
      <c r="BG31" s="99"/>
      <c r="BH31" s="276"/>
      <c r="BI31" s="277"/>
      <c r="BJ31" s="99"/>
      <c r="BK31" s="99"/>
      <c r="BL31" s="99"/>
    </row>
    <row r="32" spans="1:64" ht="24" customHeight="1" x14ac:dyDescent="0.15">
      <c r="B32" s="362"/>
      <c r="C32" s="364"/>
      <c r="D32" s="110"/>
      <c r="E32" s="256">
        <f>IF(E11="",0,E11)</f>
        <v>0</v>
      </c>
      <c r="F32" s="257" t="str">
        <f t="shared" si="9"/>
        <v/>
      </c>
      <c r="G32" s="257" t="str">
        <f t="shared" si="9"/>
        <v/>
      </c>
      <c r="H32" s="258" t="str">
        <f t="shared" si="9"/>
        <v/>
      </c>
      <c r="I32" s="256">
        <f>ROUNDDOWN(E32*0.1,1)</f>
        <v>0</v>
      </c>
      <c r="J32" s="257"/>
      <c r="K32" s="257"/>
      <c r="L32" s="258"/>
      <c r="M32" s="253"/>
      <c r="N32" s="254"/>
      <c r="O32" s="254"/>
      <c r="P32" s="255"/>
      <c r="Q32" s="253"/>
      <c r="R32" s="254"/>
      <c r="S32" s="254"/>
      <c r="T32" s="255"/>
      <c r="U32" s="256">
        <f>IF($M$29&lt;=SUM($I$29:L32),IF($M$29-SUM($I$29:L31)&lt;0,0,($M$29-SUM($I$29:L31))),I32)</f>
        <v>0</v>
      </c>
      <c r="V32" s="257"/>
      <c r="W32" s="257"/>
      <c r="X32" s="258"/>
      <c r="Y32" s="337"/>
      <c r="Z32" s="337"/>
      <c r="AA32" s="337"/>
      <c r="AB32" s="337"/>
      <c r="AC32" s="337"/>
      <c r="AD32" s="337"/>
      <c r="AE32" s="337"/>
      <c r="AF32" s="340"/>
      <c r="AG32" s="152"/>
      <c r="AH32" s="153"/>
      <c r="AI32" s="153"/>
      <c r="AJ32" s="154"/>
      <c r="AK32" s="99"/>
      <c r="AL32" s="316"/>
      <c r="AM32" s="317"/>
      <c r="AN32" s="317"/>
      <c r="AO32" s="318"/>
      <c r="AP32" s="311"/>
      <c r="AQ32" s="77">
        <f t="shared" si="4"/>
        <v>0</v>
      </c>
      <c r="AR32" s="240">
        <f t="shared" si="5"/>
        <v>0</v>
      </c>
      <c r="AS32" s="241"/>
      <c r="AT32" s="241"/>
      <c r="AU32" s="241"/>
      <c r="AV32" s="289">
        <f t="shared" si="8"/>
        <v>0</v>
      </c>
      <c r="AW32" s="241"/>
      <c r="AX32" s="241"/>
      <c r="AY32" s="290"/>
      <c r="AZ32" s="215">
        <f t="shared" si="6"/>
        <v>0</v>
      </c>
      <c r="BA32" s="215"/>
      <c r="BB32" s="215"/>
      <c r="BC32" s="216"/>
      <c r="BD32" s="296"/>
      <c r="BE32" s="99"/>
      <c r="BF32" s="84"/>
      <c r="BG32" s="99"/>
      <c r="BH32" s="276"/>
      <c r="BI32" s="277"/>
      <c r="BJ32" s="99"/>
      <c r="BK32" s="99"/>
      <c r="BL32" s="99"/>
    </row>
    <row r="33" spans="2:64" ht="24" customHeight="1" thickBot="1" x14ac:dyDescent="0.2">
      <c r="B33" s="360" t="s">
        <v>72</v>
      </c>
      <c r="C33" s="49" t="s">
        <v>60</v>
      </c>
      <c r="D33" s="108" t="str">
        <f>IF(D12="","",D12)</f>
        <v>A　事業所</v>
      </c>
      <c r="E33" s="328">
        <f t="shared" ref="E33:E44" si="10">IF(E12="",0,E12)</f>
        <v>2360</v>
      </c>
      <c r="F33" s="329" t="str">
        <f t="shared" si="9"/>
        <v/>
      </c>
      <c r="G33" s="329" t="str">
        <f t="shared" si="9"/>
        <v/>
      </c>
      <c r="H33" s="330" t="str">
        <f t="shared" si="9"/>
        <v/>
      </c>
      <c r="I33" s="328">
        <f t="shared" ref="I33:I39" si="11">ROUNDDOWN(E33*0.1,0)</f>
        <v>236</v>
      </c>
      <c r="J33" s="329"/>
      <c r="K33" s="329"/>
      <c r="L33" s="330"/>
      <c r="M33" s="247">
        <f>IF(M12="",0,M12)</f>
        <v>4600</v>
      </c>
      <c r="N33" s="248"/>
      <c r="O33" s="248"/>
      <c r="P33" s="249"/>
      <c r="Q33" s="247">
        <f t="shared" ref="Q33" si="12">IF(M33&lt;=(I33+I34+I35+I36),M33,I33+I34+I35+I36)</f>
        <v>1486</v>
      </c>
      <c r="R33" s="248"/>
      <c r="S33" s="248"/>
      <c r="T33" s="249"/>
      <c r="U33" s="237">
        <f>IF($M$29&lt;=SUM($I$29+$I$33),IF($M$29-SUM($I$29)&lt;0,0,($M$29-SUM($I$29))),I33)</f>
        <v>236</v>
      </c>
      <c r="V33" s="237"/>
      <c r="W33" s="237"/>
      <c r="X33" s="237"/>
      <c r="Y33" s="337"/>
      <c r="Z33" s="337"/>
      <c r="AA33" s="337"/>
      <c r="AB33" s="337"/>
      <c r="AC33" s="337"/>
      <c r="AD33" s="337"/>
      <c r="AE33" s="337"/>
      <c r="AF33" s="340"/>
      <c r="AG33" s="152"/>
      <c r="AH33" s="153"/>
      <c r="AI33" s="153"/>
      <c r="AJ33" s="154"/>
      <c r="AK33" s="83"/>
      <c r="AL33" s="319"/>
      <c r="AM33" s="320"/>
      <c r="AN33" s="320"/>
      <c r="AO33" s="321"/>
      <c r="AP33" s="312"/>
      <c r="AQ33" s="78">
        <f t="shared" si="4"/>
        <v>0</v>
      </c>
      <c r="AR33" s="334">
        <f t="shared" si="5"/>
        <v>0</v>
      </c>
      <c r="AS33" s="335"/>
      <c r="AT33" s="335"/>
      <c r="AU33" s="335"/>
      <c r="AV33" s="346">
        <f t="shared" si="8"/>
        <v>0</v>
      </c>
      <c r="AW33" s="335"/>
      <c r="AX33" s="335"/>
      <c r="AY33" s="347"/>
      <c r="AZ33" s="226">
        <f t="shared" si="6"/>
        <v>0</v>
      </c>
      <c r="BA33" s="226"/>
      <c r="BB33" s="226"/>
      <c r="BC33" s="227"/>
      <c r="BD33" s="294"/>
      <c r="BE33" s="99"/>
      <c r="BF33" s="84"/>
      <c r="BG33" s="99"/>
      <c r="BH33" s="98"/>
      <c r="BI33" s="99"/>
      <c r="BJ33" s="99"/>
      <c r="BK33" s="99"/>
      <c r="BL33" s="99"/>
    </row>
    <row r="34" spans="2:64" ht="24" customHeight="1" thickTop="1" x14ac:dyDescent="0.15">
      <c r="B34" s="361"/>
      <c r="C34" s="363"/>
      <c r="D34" s="109" t="str">
        <f>IF(D13="","",D13)</f>
        <v>C　事業所</v>
      </c>
      <c r="E34" s="331">
        <f t="shared" si="10"/>
        <v>12500</v>
      </c>
      <c r="F34" s="332" t="str">
        <f t="shared" si="9"/>
        <v/>
      </c>
      <c r="G34" s="332" t="str">
        <f t="shared" si="9"/>
        <v/>
      </c>
      <c r="H34" s="333" t="str">
        <f t="shared" si="9"/>
        <v/>
      </c>
      <c r="I34" s="331">
        <f t="shared" si="11"/>
        <v>1250</v>
      </c>
      <c r="J34" s="332"/>
      <c r="K34" s="332"/>
      <c r="L34" s="333"/>
      <c r="M34" s="250"/>
      <c r="N34" s="251"/>
      <c r="O34" s="251"/>
      <c r="P34" s="252"/>
      <c r="Q34" s="250"/>
      <c r="R34" s="251"/>
      <c r="S34" s="251"/>
      <c r="T34" s="252"/>
      <c r="U34" s="246">
        <f>IF($M$29&lt;=SUM($I$29:L34)+SUM($I$37+$I$41),IF($M$29-(SUM($I$37+$I$41)+SUM($I$29:L33))&lt;0,0,($M$29-(SUM($I$37+$I$41)+SUM($I$29:L33)))),I34)</f>
        <v>0</v>
      </c>
      <c r="V34" s="246"/>
      <c r="W34" s="246"/>
      <c r="X34" s="246"/>
      <c r="Y34" s="337"/>
      <c r="Z34" s="337"/>
      <c r="AA34" s="337"/>
      <c r="AB34" s="337"/>
      <c r="AC34" s="337"/>
      <c r="AD34" s="337"/>
      <c r="AE34" s="337"/>
      <c r="AF34" s="340"/>
      <c r="AG34" s="152"/>
      <c r="AH34" s="153"/>
      <c r="AI34" s="153"/>
      <c r="AJ34" s="154"/>
      <c r="AK34" s="99"/>
      <c r="AP34" s="99"/>
      <c r="AQ34" s="99"/>
      <c r="BE34" s="99"/>
      <c r="BF34" s="99"/>
      <c r="BG34" s="99"/>
      <c r="BH34" s="99"/>
      <c r="BI34" s="99"/>
      <c r="BJ34" s="99"/>
      <c r="BK34" s="99"/>
      <c r="BL34" s="99"/>
    </row>
    <row r="35" spans="2:64" ht="24" customHeight="1" x14ac:dyDescent="0.15">
      <c r="B35" s="361"/>
      <c r="C35" s="363"/>
      <c r="D35" s="109" t="str">
        <f>IF(D14="","",D14)</f>
        <v/>
      </c>
      <c r="E35" s="331">
        <f t="shared" si="10"/>
        <v>0</v>
      </c>
      <c r="F35" s="332" t="str">
        <f t="shared" si="9"/>
        <v/>
      </c>
      <c r="G35" s="332" t="str">
        <f t="shared" si="9"/>
        <v/>
      </c>
      <c r="H35" s="333" t="str">
        <f t="shared" si="9"/>
        <v/>
      </c>
      <c r="I35" s="331">
        <f t="shared" si="11"/>
        <v>0</v>
      </c>
      <c r="J35" s="332"/>
      <c r="K35" s="332"/>
      <c r="L35" s="333"/>
      <c r="M35" s="250"/>
      <c r="N35" s="251"/>
      <c r="O35" s="251"/>
      <c r="P35" s="252"/>
      <c r="Q35" s="250"/>
      <c r="R35" s="251"/>
      <c r="S35" s="251"/>
      <c r="T35" s="252"/>
      <c r="U35" s="246">
        <f>IF($M$29&lt;=SUM($I$29:L35)+SUM($I$37+$I$41),IF($M$29-(SUM($I$37+$I$41)+SUM($I$29:L34))&lt;0,0,($M$29-(SUM($I$37+$I$41)+SUM($I$29:L34)))),I35)</f>
        <v>0</v>
      </c>
      <c r="V35" s="246"/>
      <c r="W35" s="246"/>
      <c r="X35" s="246"/>
      <c r="Y35" s="337"/>
      <c r="Z35" s="337"/>
      <c r="AA35" s="337"/>
      <c r="AB35" s="337"/>
      <c r="AC35" s="337"/>
      <c r="AD35" s="337"/>
      <c r="AE35" s="337"/>
      <c r="AF35" s="340"/>
      <c r="AG35" s="152"/>
      <c r="AH35" s="153"/>
      <c r="AI35" s="153"/>
      <c r="AJ35" s="154"/>
      <c r="AK35" s="99"/>
      <c r="AP35" s="99"/>
      <c r="AQ35" s="99"/>
      <c r="BE35" s="99"/>
      <c r="BF35" s="99"/>
      <c r="BG35" s="99"/>
      <c r="BH35" s="99"/>
      <c r="BI35" s="99"/>
      <c r="BJ35" s="99"/>
      <c r="BK35" s="99"/>
      <c r="BL35" s="99"/>
    </row>
    <row r="36" spans="2:64" ht="24" customHeight="1" x14ac:dyDescent="0.15">
      <c r="B36" s="362"/>
      <c r="C36" s="364"/>
      <c r="D36" s="110"/>
      <c r="E36" s="256">
        <f t="shared" si="10"/>
        <v>0</v>
      </c>
      <c r="F36" s="257" t="str">
        <f t="shared" si="9"/>
        <v/>
      </c>
      <c r="G36" s="257" t="str">
        <f t="shared" si="9"/>
        <v/>
      </c>
      <c r="H36" s="258" t="str">
        <f t="shared" si="9"/>
        <v/>
      </c>
      <c r="I36" s="256">
        <f>ROUNDDOWN(E36*0.1,1)</f>
        <v>0</v>
      </c>
      <c r="J36" s="257"/>
      <c r="K36" s="257"/>
      <c r="L36" s="258"/>
      <c r="M36" s="253"/>
      <c r="N36" s="254"/>
      <c r="O36" s="254"/>
      <c r="P36" s="255"/>
      <c r="Q36" s="253"/>
      <c r="R36" s="254"/>
      <c r="S36" s="254"/>
      <c r="T36" s="255"/>
      <c r="U36" s="256">
        <f>IF($M$29&lt;=SUM($I$29:L36)+SUM($I$37+$I$41),IF($M$29-(SUM($I$37+$I$41)+SUM($I$29:L35))&lt;0,0,($M$29-(SUM($I$37+$I$41)+SUM($I$29:L35)))),I36)</f>
        <v>0</v>
      </c>
      <c r="V36" s="257"/>
      <c r="W36" s="257"/>
      <c r="X36" s="258"/>
      <c r="Y36" s="337"/>
      <c r="Z36" s="337"/>
      <c r="AA36" s="337"/>
      <c r="AB36" s="337"/>
      <c r="AC36" s="337"/>
      <c r="AD36" s="337"/>
      <c r="AE36" s="337"/>
      <c r="AF36" s="340"/>
      <c r="AG36" s="152"/>
      <c r="AH36" s="153"/>
      <c r="AI36" s="153"/>
      <c r="AJ36" s="154"/>
      <c r="AK36" s="99"/>
      <c r="AP36" s="99"/>
      <c r="AQ36" s="99"/>
      <c r="BE36" s="99"/>
      <c r="BF36" s="99"/>
      <c r="BG36" s="99"/>
      <c r="BH36" s="99"/>
      <c r="BI36" s="99"/>
      <c r="BJ36" s="99"/>
      <c r="BK36" s="99"/>
      <c r="BL36" s="99"/>
    </row>
    <row r="37" spans="2:64" ht="24" customHeight="1" x14ac:dyDescent="0.15">
      <c r="B37" s="360" t="s">
        <v>73</v>
      </c>
      <c r="C37" s="49" t="s">
        <v>60</v>
      </c>
      <c r="D37" s="108" t="str">
        <f>IF(D16="","",D16)</f>
        <v/>
      </c>
      <c r="E37" s="328">
        <f t="shared" si="10"/>
        <v>0</v>
      </c>
      <c r="F37" s="329" t="str">
        <f t="shared" si="9"/>
        <v/>
      </c>
      <c r="G37" s="329" t="str">
        <f t="shared" si="9"/>
        <v/>
      </c>
      <c r="H37" s="330" t="str">
        <f t="shared" si="9"/>
        <v/>
      </c>
      <c r="I37" s="328">
        <f t="shared" si="11"/>
        <v>0</v>
      </c>
      <c r="J37" s="329"/>
      <c r="K37" s="329"/>
      <c r="L37" s="330"/>
      <c r="M37" s="247">
        <f>IF(M16="",0,M16)</f>
        <v>0</v>
      </c>
      <c r="N37" s="248"/>
      <c r="O37" s="248"/>
      <c r="P37" s="249"/>
      <c r="Q37" s="247">
        <f t="shared" ref="Q37" si="13">IF(M37&lt;=(I37+I38+I39+I40),M37,I37+I38+I39+I40)</f>
        <v>0</v>
      </c>
      <c r="R37" s="248"/>
      <c r="S37" s="248"/>
      <c r="T37" s="249"/>
      <c r="U37" s="237">
        <f>IF($M$29&lt;=SUM($I$29+$I$33+$I$37),IF($M$29-SUM($I$29+$I$33)&lt;0,0,($M$29-SUM($I$29+$I$33))),I37)</f>
        <v>0</v>
      </c>
      <c r="V37" s="237"/>
      <c r="W37" s="237"/>
      <c r="X37" s="237"/>
      <c r="Y37" s="337"/>
      <c r="Z37" s="337"/>
      <c r="AA37" s="337"/>
      <c r="AB37" s="337"/>
      <c r="AC37" s="337"/>
      <c r="AD37" s="337"/>
      <c r="AE37" s="337"/>
      <c r="AF37" s="340"/>
      <c r="AG37" s="152"/>
      <c r="AH37" s="153"/>
      <c r="AI37" s="153"/>
      <c r="AJ37" s="154"/>
      <c r="AK37" s="99"/>
      <c r="AP37" s="3"/>
      <c r="AQ37" s="3"/>
      <c r="BE37" s="99"/>
      <c r="BF37" s="99"/>
      <c r="BG37" s="99"/>
      <c r="BH37" s="99"/>
      <c r="BI37" s="99"/>
      <c r="BJ37" s="99"/>
      <c r="BK37" s="99"/>
      <c r="BL37" s="99"/>
    </row>
    <row r="38" spans="2:64" ht="24" customHeight="1" x14ac:dyDescent="0.15">
      <c r="B38" s="361"/>
      <c r="C38" s="363"/>
      <c r="D38" s="109" t="str">
        <f>IF(D17="","",D17)</f>
        <v/>
      </c>
      <c r="E38" s="331">
        <f t="shared" si="10"/>
        <v>0</v>
      </c>
      <c r="F38" s="332" t="str">
        <f t="shared" si="9"/>
        <v/>
      </c>
      <c r="G38" s="332" t="str">
        <f t="shared" si="9"/>
        <v/>
      </c>
      <c r="H38" s="333" t="str">
        <f t="shared" si="9"/>
        <v/>
      </c>
      <c r="I38" s="331">
        <f t="shared" si="11"/>
        <v>0</v>
      </c>
      <c r="J38" s="332"/>
      <c r="K38" s="332"/>
      <c r="L38" s="333"/>
      <c r="M38" s="250"/>
      <c r="N38" s="251"/>
      <c r="O38" s="251"/>
      <c r="P38" s="252"/>
      <c r="Q38" s="250"/>
      <c r="R38" s="251"/>
      <c r="S38" s="251"/>
      <c r="T38" s="252"/>
      <c r="U38" s="246">
        <f>IF($M$29&lt;=SUM($I$29:L38)+$I$41,IF($M$29-(SUM($I$29:L37)+$I$41)&lt;0,0,$M$29-(SUM($I$29:L37)+$I$41)),I38)</f>
        <v>0</v>
      </c>
      <c r="V38" s="246"/>
      <c r="W38" s="246"/>
      <c r="X38" s="246"/>
      <c r="Y38" s="337"/>
      <c r="Z38" s="337"/>
      <c r="AA38" s="337"/>
      <c r="AB38" s="337"/>
      <c r="AC38" s="337"/>
      <c r="AD38" s="337"/>
      <c r="AE38" s="337"/>
      <c r="AF38" s="340"/>
      <c r="AG38" s="152"/>
      <c r="AH38" s="153"/>
      <c r="AI38" s="153"/>
      <c r="AJ38" s="154"/>
      <c r="AK38" s="3"/>
      <c r="AP38" s="3"/>
      <c r="AQ38" s="3"/>
      <c r="BE38" s="99"/>
      <c r="BF38" s="3"/>
      <c r="BG38" s="99"/>
      <c r="BH38" s="99"/>
      <c r="BI38" s="99"/>
      <c r="BJ38" s="99"/>
      <c r="BK38" s="99"/>
      <c r="BL38" s="99"/>
    </row>
    <row r="39" spans="2:64" ht="24" customHeight="1" x14ac:dyDescent="0.15">
      <c r="B39" s="361"/>
      <c r="C39" s="363"/>
      <c r="D39" s="109" t="str">
        <f>IF(D18="","",D18)</f>
        <v/>
      </c>
      <c r="E39" s="331">
        <f t="shared" si="10"/>
        <v>0</v>
      </c>
      <c r="F39" s="332" t="str">
        <f t="shared" si="9"/>
        <v/>
      </c>
      <c r="G39" s="332" t="str">
        <f t="shared" si="9"/>
        <v/>
      </c>
      <c r="H39" s="333" t="str">
        <f t="shared" si="9"/>
        <v/>
      </c>
      <c r="I39" s="331">
        <f t="shared" si="11"/>
        <v>0</v>
      </c>
      <c r="J39" s="332"/>
      <c r="K39" s="332"/>
      <c r="L39" s="333"/>
      <c r="M39" s="250"/>
      <c r="N39" s="251"/>
      <c r="O39" s="251"/>
      <c r="P39" s="252"/>
      <c r="Q39" s="250"/>
      <c r="R39" s="251"/>
      <c r="S39" s="251"/>
      <c r="T39" s="252"/>
      <c r="U39" s="246">
        <f>IF($M$29&lt;=SUM($I$29:L39)+$I$41,IF($M$29-(SUM($I$29:L38)+$I$41)&lt;0,0,$M$29-(SUM($I$29:L38)+$I$41)),I39)</f>
        <v>0</v>
      </c>
      <c r="V39" s="246"/>
      <c r="W39" s="246"/>
      <c r="X39" s="246"/>
      <c r="Y39" s="337"/>
      <c r="Z39" s="337"/>
      <c r="AA39" s="337"/>
      <c r="AB39" s="337"/>
      <c r="AC39" s="337"/>
      <c r="AD39" s="337"/>
      <c r="AE39" s="337"/>
      <c r="AF39" s="340"/>
      <c r="AG39" s="152"/>
      <c r="AH39" s="153"/>
      <c r="AI39" s="153"/>
      <c r="AJ39" s="154"/>
      <c r="AK39" s="3"/>
      <c r="AP39" s="3"/>
      <c r="AQ39" s="3"/>
      <c r="BE39" s="99"/>
      <c r="BF39" s="3"/>
      <c r="BG39" s="3"/>
      <c r="BH39" s="3"/>
      <c r="BI39" s="3"/>
      <c r="BJ39" s="3"/>
      <c r="BK39" s="3"/>
      <c r="BL39" s="3"/>
    </row>
    <row r="40" spans="2:64" ht="24" customHeight="1" x14ac:dyDescent="0.15">
      <c r="B40" s="362"/>
      <c r="C40" s="364"/>
      <c r="D40" s="110"/>
      <c r="E40" s="256">
        <f t="shared" si="10"/>
        <v>0</v>
      </c>
      <c r="F40" s="257" t="str">
        <f t="shared" si="9"/>
        <v/>
      </c>
      <c r="G40" s="257" t="str">
        <f t="shared" si="9"/>
        <v/>
      </c>
      <c r="H40" s="258" t="str">
        <f t="shared" si="9"/>
        <v/>
      </c>
      <c r="I40" s="256">
        <f>ROUNDDOWN(E40*0.1,1)</f>
        <v>0</v>
      </c>
      <c r="J40" s="257"/>
      <c r="K40" s="257"/>
      <c r="L40" s="258"/>
      <c r="M40" s="253"/>
      <c r="N40" s="254"/>
      <c r="O40" s="254"/>
      <c r="P40" s="255"/>
      <c r="Q40" s="253"/>
      <c r="R40" s="254"/>
      <c r="S40" s="254"/>
      <c r="T40" s="255"/>
      <c r="U40" s="256">
        <f>IF($M$29&lt;=SUM($I$29:L40)+$I$41,IF($M$29-(SUM($I$29:L39)+$I$41)&lt;0,0,$M$29-(SUM($I$29:L39)+$I$41)),I40)</f>
        <v>0</v>
      </c>
      <c r="V40" s="257"/>
      <c r="W40" s="257"/>
      <c r="X40" s="258"/>
      <c r="Y40" s="337"/>
      <c r="Z40" s="337"/>
      <c r="AA40" s="337"/>
      <c r="AB40" s="337"/>
      <c r="AC40" s="337"/>
      <c r="AD40" s="337"/>
      <c r="AE40" s="337"/>
      <c r="AF40" s="340"/>
      <c r="AG40" s="152"/>
      <c r="AH40" s="153"/>
      <c r="AI40" s="153"/>
      <c r="AJ40" s="154"/>
      <c r="AK40" s="3"/>
      <c r="AP40" s="3"/>
      <c r="AQ40" s="3"/>
      <c r="BE40" s="99"/>
      <c r="BF40" s="3"/>
      <c r="BG40" s="3"/>
      <c r="BH40" s="3"/>
      <c r="BI40" s="3"/>
      <c r="BJ40" s="3"/>
      <c r="BK40" s="3"/>
      <c r="BL40" s="3"/>
    </row>
    <row r="41" spans="2:64" ht="24" customHeight="1" x14ac:dyDescent="0.15">
      <c r="B41" s="360" t="s">
        <v>74</v>
      </c>
      <c r="C41" s="49" t="s">
        <v>60</v>
      </c>
      <c r="D41" s="108" t="str">
        <f>IF(D20="","",D20)</f>
        <v/>
      </c>
      <c r="E41" s="328">
        <f t="shared" si="10"/>
        <v>0</v>
      </c>
      <c r="F41" s="329" t="str">
        <f t="shared" si="9"/>
        <v/>
      </c>
      <c r="G41" s="329" t="str">
        <f t="shared" si="9"/>
        <v/>
      </c>
      <c r="H41" s="330" t="str">
        <f t="shared" si="9"/>
        <v/>
      </c>
      <c r="I41" s="328">
        <f>ROUNDDOWN(E41*0.1,0)</f>
        <v>0</v>
      </c>
      <c r="J41" s="329"/>
      <c r="K41" s="329"/>
      <c r="L41" s="330"/>
      <c r="M41" s="247">
        <f>IF(M20="",0,M20)</f>
        <v>0</v>
      </c>
      <c r="N41" s="248"/>
      <c r="O41" s="248"/>
      <c r="P41" s="249"/>
      <c r="Q41" s="247">
        <f t="shared" ref="Q41" si="14">IF(M41&lt;=(I41+I42+I43+I44),M41,I41+I42+I43+I44)</f>
        <v>0</v>
      </c>
      <c r="R41" s="248"/>
      <c r="S41" s="248"/>
      <c r="T41" s="249"/>
      <c r="U41" s="328">
        <f>IF($M$29&lt;=SUM($I$29+$I$33+$I$37+$I$41),IF($M$29-SUM($I$29+$I$33+$I$37)&lt;0,0,($M$29-SUM($I$29+$I$33+$I$37))),I41)</f>
        <v>0</v>
      </c>
      <c r="V41" s="329"/>
      <c r="W41" s="329"/>
      <c r="X41" s="330"/>
      <c r="Y41" s="337"/>
      <c r="Z41" s="337"/>
      <c r="AA41" s="337"/>
      <c r="AB41" s="337"/>
      <c r="AC41" s="337"/>
      <c r="AD41" s="337"/>
      <c r="AE41" s="337"/>
      <c r="AF41" s="340"/>
      <c r="AG41" s="152"/>
      <c r="AH41" s="153"/>
      <c r="AI41" s="153"/>
      <c r="AJ41" s="154"/>
      <c r="AK41" s="3"/>
      <c r="AP41" s="3"/>
      <c r="AQ41" s="3"/>
      <c r="BE41" s="99"/>
      <c r="BF41" s="3"/>
      <c r="BG41" s="3"/>
      <c r="BH41" s="3"/>
      <c r="BI41" s="3"/>
      <c r="BJ41" s="3"/>
      <c r="BK41" s="3"/>
      <c r="BL41" s="3"/>
    </row>
    <row r="42" spans="2:64" ht="24" customHeight="1" x14ac:dyDescent="0.15">
      <c r="B42" s="361"/>
      <c r="C42" s="363"/>
      <c r="D42" s="109" t="str">
        <f>IF(D21="","",D21)</f>
        <v/>
      </c>
      <c r="E42" s="331">
        <f t="shared" si="10"/>
        <v>0</v>
      </c>
      <c r="F42" s="332" t="str">
        <f t="shared" si="9"/>
        <v/>
      </c>
      <c r="G42" s="332" t="str">
        <f t="shared" si="9"/>
        <v/>
      </c>
      <c r="H42" s="333" t="str">
        <f t="shared" si="9"/>
        <v/>
      </c>
      <c r="I42" s="331">
        <f>ROUNDDOWN(E42*0.1,0)</f>
        <v>0</v>
      </c>
      <c r="J42" s="332"/>
      <c r="K42" s="332"/>
      <c r="L42" s="333"/>
      <c r="M42" s="250"/>
      <c r="N42" s="251"/>
      <c r="O42" s="251"/>
      <c r="P42" s="252"/>
      <c r="Q42" s="250"/>
      <c r="R42" s="251"/>
      <c r="S42" s="251"/>
      <c r="T42" s="252"/>
      <c r="U42" s="246">
        <f>IF($M$29&lt;=SUM($I$29:L42),IF($M$29-(SUM($I$29:L41))&lt;0,0,($M$29-(SUM($I$29:L41)))),I42)</f>
        <v>0</v>
      </c>
      <c r="V42" s="246"/>
      <c r="W42" s="246"/>
      <c r="X42" s="246"/>
      <c r="Y42" s="337"/>
      <c r="Z42" s="337"/>
      <c r="AA42" s="337"/>
      <c r="AB42" s="337"/>
      <c r="AC42" s="337"/>
      <c r="AD42" s="337"/>
      <c r="AE42" s="337"/>
      <c r="AF42" s="340"/>
      <c r="AG42" s="152"/>
      <c r="AH42" s="153"/>
      <c r="AI42" s="153"/>
      <c r="AJ42" s="154"/>
      <c r="AK42" s="3"/>
      <c r="AP42" s="3"/>
      <c r="AQ42" s="3"/>
      <c r="BE42" s="99"/>
      <c r="BF42" s="3"/>
      <c r="BG42" s="3"/>
      <c r="BH42" s="3"/>
      <c r="BI42" s="3"/>
      <c r="BJ42" s="3"/>
      <c r="BK42" s="3"/>
      <c r="BL42" s="3"/>
    </row>
    <row r="43" spans="2:64" ht="24" customHeight="1" x14ac:dyDescent="0.15">
      <c r="B43" s="361"/>
      <c r="C43" s="363"/>
      <c r="D43" s="109" t="str">
        <f>IF(D22="","",D22)</f>
        <v/>
      </c>
      <c r="E43" s="331">
        <f t="shared" si="10"/>
        <v>0</v>
      </c>
      <c r="F43" s="332" t="str">
        <f t="shared" si="9"/>
        <v/>
      </c>
      <c r="G43" s="332" t="str">
        <f t="shared" si="9"/>
        <v/>
      </c>
      <c r="H43" s="333" t="str">
        <f t="shared" si="9"/>
        <v/>
      </c>
      <c r="I43" s="331">
        <f>ROUNDDOWN(E43*0.1,0)</f>
        <v>0</v>
      </c>
      <c r="J43" s="332"/>
      <c r="K43" s="332"/>
      <c r="L43" s="333"/>
      <c r="M43" s="250"/>
      <c r="N43" s="251"/>
      <c r="O43" s="251"/>
      <c r="P43" s="252"/>
      <c r="Q43" s="250"/>
      <c r="R43" s="251"/>
      <c r="S43" s="251"/>
      <c r="T43" s="252"/>
      <c r="U43" s="246">
        <f>IF($M$29&lt;=SUM($I$29:L43),IF($M$29-(SUM($I$29:L42))&lt;0,0,($M$29-(SUM($I$29:L42)))),I43)</f>
        <v>0</v>
      </c>
      <c r="V43" s="246"/>
      <c r="W43" s="246"/>
      <c r="X43" s="246"/>
      <c r="Y43" s="337"/>
      <c r="Z43" s="337"/>
      <c r="AA43" s="337"/>
      <c r="AB43" s="337"/>
      <c r="AC43" s="337"/>
      <c r="AD43" s="337"/>
      <c r="AE43" s="337"/>
      <c r="AF43" s="340"/>
      <c r="AG43" s="152"/>
      <c r="AH43" s="153"/>
      <c r="AI43" s="153"/>
      <c r="AJ43" s="154"/>
      <c r="AK43" s="3"/>
      <c r="AP43" s="3"/>
      <c r="AQ43" s="3"/>
      <c r="BE43" s="99"/>
      <c r="BF43" s="3"/>
      <c r="BG43" s="3"/>
      <c r="BH43" s="3"/>
      <c r="BI43" s="3"/>
      <c r="BJ43" s="3"/>
      <c r="BK43" s="3"/>
      <c r="BL43" s="3"/>
    </row>
    <row r="44" spans="2:64" ht="24" customHeight="1" thickBot="1" x14ac:dyDescent="0.2">
      <c r="B44" s="362"/>
      <c r="C44" s="364"/>
      <c r="D44" s="110"/>
      <c r="E44" s="256">
        <f t="shared" si="10"/>
        <v>0</v>
      </c>
      <c r="F44" s="257" t="str">
        <f t="shared" si="9"/>
        <v/>
      </c>
      <c r="G44" s="257" t="str">
        <f t="shared" si="9"/>
        <v/>
      </c>
      <c r="H44" s="258" t="str">
        <f t="shared" si="9"/>
        <v/>
      </c>
      <c r="I44" s="256">
        <f>ROUNDDOWN(E44*0.1,1)</f>
        <v>0</v>
      </c>
      <c r="J44" s="257"/>
      <c r="K44" s="257"/>
      <c r="L44" s="258"/>
      <c r="M44" s="253"/>
      <c r="N44" s="254"/>
      <c r="O44" s="254"/>
      <c r="P44" s="255"/>
      <c r="Q44" s="253"/>
      <c r="R44" s="254"/>
      <c r="S44" s="254"/>
      <c r="T44" s="255"/>
      <c r="U44" s="256">
        <f>IF($M$29&lt;=SUM($I$29:L44),IF($M$29-(SUM($I$29:L43))&lt;0,0,($M$29-(SUM($I$29:L43)))),I44)</f>
        <v>0</v>
      </c>
      <c r="V44" s="257"/>
      <c r="W44" s="257"/>
      <c r="X44" s="258"/>
      <c r="Y44" s="338"/>
      <c r="Z44" s="338"/>
      <c r="AA44" s="338"/>
      <c r="AB44" s="338"/>
      <c r="AC44" s="338"/>
      <c r="AD44" s="338"/>
      <c r="AE44" s="338"/>
      <c r="AF44" s="341"/>
      <c r="AG44" s="155"/>
      <c r="AH44" s="156"/>
      <c r="AI44" s="156"/>
      <c r="AJ44" s="157"/>
      <c r="AK44" s="3"/>
      <c r="AP44" s="3"/>
      <c r="AQ44" s="3"/>
      <c r="BE44" s="99"/>
      <c r="BF44" s="3"/>
      <c r="BG44" s="3"/>
      <c r="BH44" s="3"/>
      <c r="BI44" s="3"/>
      <c r="BJ44" s="3"/>
      <c r="BK44" s="3"/>
      <c r="BL44" s="3"/>
    </row>
    <row r="45" spans="2:64" ht="6" customHeight="1" x14ac:dyDescent="0.15">
      <c r="C45" s="9"/>
      <c r="D45" s="9"/>
      <c r="E45" s="9"/>
      <c r="F45" s="9"/>
      <c r="G45" s="9"/>
      <c r="H45" s="9"/>
      <c r="I45" s="9"/>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P45" s="3"/>
      <c r="AQ45" s="3"/>
      <c r="BE45" s="99"/>
      <c r="BF45" s="3"/>
      <c r="BG45" s="3"/>
      <c r="BH45" s="3"/>
      <c r="BI45" s="3"/>
      <c r="BJ45" s="3"/>
      <c r="BK45" s="3"/>
      <c r="BL45" s="3"/>
    </row>
    <row r="46" spans="2:64" ht="24.95" customHeight="1" x14ac:dyDescent="0.15">
      <c r="C46" s="10"/>
      <c r="D46" s="10"/>
      <c r="E46" s="11"/>
      <c r="F46" s="11"/>
      <c r="G46" s="11"/>
      <c r="H46" s="11"/>
      <c r="I46" s="11"/>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P46" s="3"/>
      <c r="AQ46" s="3"/>
      <c r="BE46" s="99"/>
      <c r="BF46" s="3"/>
      <c r="BG46" s="3"/>
      <c r="BH46" s="3"/>
      <c r="BI46" s="3"/>
      <c r="BJ46" s="3"/>
      <c r="BK46" s="3"/>
      <c r="BL46" s="3"/>
    </row>
    <row r="47" spans="2:64" ht="24.95" customHeight="1" x14ac:dyDescent="0.15">
      <c r="C47" s="10"/>
      <c r="D47" s="10"/>
      <c r="E47" s="11"/>
      <c r="F47" s="11"/>
      <c r="G47" s="11"/>
      <c r="H47" s="11"/>
      <c r="I47" s="11"/>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P47" s="3"/>
      <c r="AQ47" s="3"/>
      <c r="BE47" s="3"/>
      <c r="BF47" s="3"/>
      <c r="BG47" s="3"/>
      <c r="BH47" s="3"/>
      <c r="BI47" s="3"/>
      <c r="BJ47" s="3"/>
      <c r="BK47" s="3"/>
      <c r="BL47" s="3"/>
    </row>
    <row r="48" spans="2:64" ht="24.95" customHeight="1" x14ac:dyDescent="0.15">
      <c r="C48" s="10"/>
      <c r="D48" s="10"/>
      <c r="E48" s="11"/>
      <c r="F48" s="11"/>
      <c r="G48" s="11"/>
      <c r="H48" s="11"/>
      <c r="I48" s="11"/>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L48" s="99"/>
      <c r="AM48" s="99"/>
      <c r="AN48" s="99"/>
      <c r="AO48" s="99"/>
      <c r="AR48" s="99"/>
      <c r="AS48" s="99"/>
      <c r="AT48" s="99"/>
      <c r="AU48" s="99"/>
      <c r="AV48" s="99"/>
      <c r="AW48" s="99"/>
      <c r="AX48" s="99"/>
      <c r="AY48" s="99"/>
      <c r="AZ48" s="99"/>
      <c r="BA48" s="99"/>
      <c r="BB48" s="99"/>
      <c r="BC48" s="99"/>
      <c r="BD48" s="99"/>
      <c r="BE48" s="3"/>
      <c r="BG48" s="3"/>
      <c r="BH48" s="3"/>
      <c r="BI48" s="3"/>
      <c r="BJ48" s="3"/>
      <c r="BK48" s="3"/>
      <c r="BL48" s="3"/>
    </row>
    <row r="49" spans="3:57" ht="20.100000000000001" customHeight="1" x14ac:dyDescent="0.15">
      <c r="C49" s="10"/>
      <c r="D49" s="10"/>
      <c r="E49" s="11"/>
      <c r="F49" s="11"/>
      <c r="G49" s="11"/>
      <c r="H49" s="11"/>
      <c r="I49" s="11"/>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L49" s="3"/>
      <c r="AM49" s="3"/>
      <c r="AN49" s="3"/>
      <c r="AO49" s="3"/>
      <c r="AR49" s="3"/>
      <c r="AS49" s="3"/>
      <c r="AT49" s="3"/>
      <c r="AU49" s="3"/>
      <c r="AV49" s="3"/>
      <c r="AW49" s="3"/>
      <c r="AX49" s="3"/>
      <c r="AY49" s="3"/>
      <c r="AZ49" s="3"/>
      <c r="BA49" s="3"/>
      <c r="BB49" s="3"/>
      <c r="BC49" s="3"/>
      <c r="BD49" s="3"/>
      <c r="BE49" s="3"/>
    </row>
    <row r="50" spans="3:57" ht="20.100000000000001" customHeight="1" x14ac:dyDescent="0.15">
      <c r="C50" s="11"/>
      <c r="D50" s="11"/>
      <c r="E50" s="11"/>
      <c r="F50" s="11"/>
      <c r="G50" s="11"/>
      <c r="H50" s="11"/>
      <c r="I50" s="11"/>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L50" s="3"/>
      <c r="AM50" s="3"/>
      <c r="AN50" s="3"/>
      <c r="AO50" s="3"/>
      <c r="AR50" s="3"/>
      <c r="AS50" s="3"/>
      <c r="AT50" s="3"/>
      <c r="AU50" s="3"/>
      <c r="AV50" s="3"/>
      <c r="AW50" s="3"/>
      <c r="AX50" s="3"/>
      <c r="AY50" s="3"/>
      <c r="AZ50" s="3"/>
      <c r="BA50" s="3"/>
      <c r="BB50" s="3"/>
      <c r="BC50" s="3"/>
      <c r="BD50" s="3"/>
      <c r="BE50" s="3"/>
    </row>
    <row r="51" spans="3:57" ht="20.100000000000001" customHeight="1" x14ac:dyDescent="0.15">
      <c r="AL51" s="3"/>
      <c r="AM51" s="3"/>
      <c r="AN51" s="3"/>
      <c r="AO51" s="3"/>
      <c r="AR51" s="3"/>
      <c r="AS51" s="3"/>
      <c r="AT51" s="3"/>
      <c r="AU51" s="3"/>
      <c r="AV51" s="3"/>
      <c r="AW51" s="3"/>
      <c r="AX51" s="3"/>
      <c r="AY51" s="3"/>
      <c r="AZ51" s="3"/>
      <c r="BA51" s="3"/>
      <c r="BB51" s="3"/>
      <c r="BC51" s="3"/>
      <c r="BD51" s="3"/>
      <c r="BE51" s="3"/>
    </row>
    <row r="52" spans="3:57" ht="20.100000000000001" customHeight="1" x14ac:dyDescent="0.15">
      <c r="AL52" s="3"/>
      <c r="AM52" s="3"/>
      <c r="AN52" s="3"/>
      <c r="AO52" s="3"/>
      <c r="AR52" s="3"/>
      <c r="AS52" s="3"/>
      <c r="AT52" s="3"/>
      <c r="AU52" s="3"/>
      <c r="AV52" s="3"/>
      <c r="AW52" s="3"/>
      <c r="AX52" s="3"/>
      <c r="AY52" s="3"/>
      <c r="AZ52" s="3"/>
      <c r="BA52" s="3"/>
      <c r="BB52" s="3"/>
      <c r="BC52" s="3"/>
      <c r="BD52" s="3"/>
      <c r="BE52" s="3"/>
    </row>
    <row r="53" spans="3:57" ht="20.100000000000001" customHeight="1" x14ac:dyDescent="0.15">
      <c r="AL53" s="3"/>
      <c r="AM53" s="3"/>
      <c r="AN53" s="3"/>
      <c r="AO53" s="3"/>
      <c r="AR53" s="3"/>
      <c r="AS53" s="3"/>
      <c r="AT53" s="3"/>
      <c r="AU53" s="3"/>
      <c r="AV53" s="3"/>
      <c r="AW53" s="3"/>
      <c r="AX53" s="3"/>
      <c r="AY53" s="3"/>
      <c r="AZ53" s="3"/>
      <c r="BA53" s="3"/>
      <c r="BB53" s="3"/>
      <c r="BC53" s="3"/>
      <c r="BD53" s="3"/>
      <c r="BE53" s="3"/>
    </row>
    <row r="54" spans="3:57" ht="20.100000000000001" customHeight="1" x14ac:dyDescent="0.15">
      <c r="AL54" s="3"/>
      <c r="AM54" s="3"/>
      <c r="AN54" s="3"/>
      <c r="AO54" s="3"/>
      <c r="AR54" s="3"/>
      <c r="AS54" s="3"/>
      <c r="AT54" s="3"/>
      <c r="AU54" s="3"/>
      <c r="AV54" s="3"/>
      <c r="AW54" s="3"/>
      <c r="AX54" s="3"/>
      <c r="AY54" s="3"/>
      <c r="AZ54" s="3"/>
      <c r="BA54" s="3"/>
      <c r="BB54" s="3"/>
      <c r="BC54" s="3"/>
      <c r="BD54" s="3"/>
      <c r="BE54" s="3"/>
    </row>
    <row r="55" spans="3:57" ht="20.100000000000001" customHeight="1" x14ac:dyDescent="0.15">
      <c r="AL55" s="3"/>
      <c r="AM55" s="3"/>
      <c r="AN55" s="3"/>
      <c r="AO55" s="3"/>
      <c r="AR55" s="3"/>
      <c r="AS55" s="3"/>
      <c r="AT55" s="3"/>
      <c r="AU55" s="3"/>
      <c r="AV55" s="3"/>
      <c r="AW55" s="3"/>
      <c r="AX55" s="3"/>
      <c r="AY55" s="3"/>
      <c r="AZ55" s="3"/>
      <c r="BA55" s="3"/>
      <c r="BB55" s="3"/>
      <c r="BC55" s="3"/>
      <c r="BD55" s="3"/>
    </row>
    <row r="56" spans="3:57" ht="20.100000000000001" customHeight="1" x14ac:dyDescent="0.15">
      <c r="AL56" s="3"/>
      <c r="AM56" s="3"/>
      <c r="AN56" s="3"/>
      <c r="AO56" s="3"/>
      <c r="AR56" s="3"/>
      <c r="AS56" s="3"/>
      <c r="AT56" s="3"/>
      <c r="AU56" s="3"/>
      <c r="AV56" s="3"/>
      <c r="AW56" s="3"/>
      <c r="AX56" s="3"/>
      <c r="AY56" s="3"/>
      <c r="AZ56" s="3"/>
      <c r="BA56" s="3"/>
      <c r="BB56" s="3"/>
      <c r="BC56" s="3"/>
      <c r="BD56" s="3"/>
    </row>
    <row r="57" spans="3:57" ht="20.100000000000001" customHeight="1" x14ac:dyDescent="0.15"/>
    <row r="58" spans="3:57" ht="20.100000000000001" customHeight="1" x14ac:dyDescent="0.15"/>
    <row r="59" spans="3:57" ht="20.100000000000001" customHeight="1" x14ac:dyDescent="0.15"/>
    <row r="60" spans="3:57" ht="20.100000000000001" customHeight="1" x14ac:dyDescent="0.15"/>
    <row r="61" spans="3:57" ht="20.100000000000001" customHeight="1" x14ac:dyDescent="0.15"/>
    <row r="62" spans="3:57" ht="20.100000000000001" customHeight="1" x14ac:dyDescent="0.15"/>
    <row r="63" spans="3:57" ht="20.100000000000001" customHeight="1" x14ac:dyDescent="0.15"/>
    <row r="64" spans="3:57"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sheetData>
  <mergeCells count="249">
    <mergeCell ref="AG5:AJ5"/>
    <mergeCell ref="B6:B7"/>
    <mergeCell ref="C6:D7"/>
    <mergeCell ref="E6:H7"/>
    <mergeCell ref="I6:L7"/>
    <mergeCell ref="M6:P7"/>
    <mergeCell ref="Q6:T7"/>
    <mergeCell ref="U6:X7"/>
    <mergeCell ref="Y6:AB7"/>
    <mergeCell ref="AC6:AF7"/>
    <mergeCell ref="AG6:AJ7"/>
    <mergeCell ref="B8:B11"/>
    <mergeCell ref="E8:H8"/>
    <mergeCell ref="I8:L8"/>
    <mergeCell ref="M8:P11"/>
    <mergeCell ref="Q8:T11"/>
    <mergeCell ref="U8:X8"/>
    <mergeCell ref="Y8:AB8"/>
    <mergeCell ref="AC8:AF11"/>
    <mergeCell ref="AG8:AJ23"/>
    <mergeCell ref="B12:B15"/>
    <mergeCell ref="E12:H12"/>
    <mergeCell ref="I12:L12"/>
    <mergeCell ref="M12:P15"/>
    <mergeCell ref="Q12:T15"/>
    <mergeCell ref="U12:X12"/>
    <mergeCell ref="Y12:AB12"/>
    <mergeCell ref="C9:C11"/>
    <mergeCell ref="E9:H9"/>
    <mergeCell ref="I9:L9"/>
    <mergeCell ref="U9:X9"/>
    <mergeCell ref="Y9:AB9"/>
    <mergeCell ref="E10:H10"/>
    <mergeCell ref="I10:L10"/>
    <mergeCell ref="U10:X10"/>
    <mergeCell ref="Y10:AB10"/>
    <mergeCell ref="E11:H11"/>
    <mergeCell ref="C13:C15"/>
    <mergeCell ref="E13:H13"/>
    <mergeCell ref="I13:L13"/>
    <mergeCell ref="U13:X13"/>
    <mergeCell ref="Y13:AB13"/>
    <mergeCell ref="BH13:BI13"/>
    <mergeCell ref="E14:H14"/>
    <mergeCell ref="I14:L14"/>
    <mergeCell ref="I11:L11"/>
    <mergeCell ref="U11:X11"/>
    <mergeCell ref="Y11:AB11"/>
    <mergeCell ref="U14:X14"/>
    <mergeCell ref="Y14:AB14"/>
    <mergeCell ref="BH14:BI14"/>
    <mergeCell ref="E15:H15"/>
    <mergeCell ref="I15:L15"/>
    <mergeCell ref="U15:X15"/>
    <mergeCell ref="Y15:AB15"/>
    <mergeCell ref="AR15:AU15"/>
    <mergeCell ref="AV15:AY15"/>
    <mergeCell ref="AC12:AF15"/>
    <mergeCell ref="BH12:BI12"/>
    <mergeCell ref="AV16:AY17"/>
    <mergeCell ref="AZ16:BC17"/>
    <mergeCell ref="BD16:BD17"/>
    <mergeCell ref="C17:C19"/>
    <mergeCell ref="E17:H17"/>
    <mergeCell ref="I17:L17"/>
    <mergeCell ref="U17:X17"/>
    <mergeCell ref="Y17:AB17"/>
    <mergeCell ref="E18:H18"/>
    <mergeCell ref="I18:L18"/>
    <mergeCell ref="Y16:AB16"/>
    <mergeCell ref="AC16:AF19"/>
    <mergeCell ref="AL16:AO17"/>
    <mergeCell ref="AP16:AP17"/>
    <mergeCell ref="AQ16:AQ17"/>
    <mergeCell ref="AR16:AU17"/>
    <mergeCell ref="Y18:AB18"/>
    <mergeCell ref="AL18:AO23"/>
    <mergeCell ref="AP18:AP21"/>
    <mergeCell ref="AR18:AU18"/>
    <mergeCell ref="E16:H16"/>
    <mergeCell ref="I16:L16"/>
    <mergeCell ref="M16:P19"/>
    <mergeCell ref="Q16:T19"/>
    <mergeCell ref="B20:B23"/>
    <mergeCell ref="E20:H20"/>
    <mergeCell ref="I20:L20"/>
    <mergeCell ref="M20:P23"/>
    <mergeCell ref="Q20:T23"/>
    <mergeCell ref="U20:X20"/>
    <mergeCell ref="AV18:AY18"/>
    <mergeCell ref="AZ18:BC18"/>
    <mergeCell ref="BD18:BD33"/>
    <mergeCell ref="E19:H19"/>
    <mergeCell ref="I19:L19"/>
    <mergeCell ref="U19:X19"/>
    <mergeCell ref="Y19:AB19"/>
    <mergeCell ref="AR19:AU19"/>
    <mergeCell ref="AV19:AY19"/>
    <mergeCell ref="AZ19:BC19"/>
    <mergeCell ref="B16:B19"/>
    <mergeCell ref="U16:X16"/>
    <mergeCell ref="U18:X18"/>
    <mergeCell ref="Y20:AB20"/>
    <mergeCell ref="AC20:AF23"/>
    <mergeCell ref="AR20:AU20"/>
    <mergeCell ref="AV20:AY20"/>
    <mergeCell ref="AZ20:BC20"/>
    <mergeCell ref="C21:C23"/>
    <mergeCell ref="E21:H21"/>
    <mergeCell ref="I21:L21"/>
    <mergeCell ref="U21:X21"/>
    <mergeCell ref="Y21:AB21"/>
    <mergeCell ref="AZ22:BC22"/>
    <mergeCell ref="E23:H23"/>
    <mergeCell ref="I23:L23"/>
    <mergeCell ref="U23:X23"/>
    <mergeCell ref="Y23:AB23"/>
    <mergeCell ref="AR23:AU23"/>
    <mergeCell ref="AV23:AY23"/>
    <mergeCell ref="AZ23:BC23"/>
    <mergeCell ref="AR21:AU21"/>
    <mergeCell ref="AV21:AY21"/>
    <mergeCell ref="AZ21:BC21"/>
    <mergeCell ref="E22:H22"/>
    <mergeCell ref="I22:L22"/>
    <mergeCell ref="U22:X22"/>
    <mergeCell ref="Y22:AB22"/>
    <mergeCell ref="AP22:AP25"/>
    <mergeCell ref="AR22:AU22"/>
    <mergeCell ref="AV22:AY22"/>
    <mergeCell ref="AR26:AU26"/>
    <mergeCell ref="AV26:AY26"/>
    <mergeCell ref="AZ26:BC26"/>
    <mergeCell ref="AZ27:BC27"/>
    <mergeCell ref="AZ28:BC28"/>
    <mergeCell ref="AL24:AO25"/>
    <mergeCell ref="AR24:AU24"/>
    <mergeCell ref="AV24:AY24"/>
    <mergeCell ref="AZ24:BC24"/>
    <mergeCell ref="AR25:AU25"/>
    <mergeCell ref="AV25:AY25"/>
    <mergeCell ref="AZ25:BC25"/>
    <mergeCell ref="B27:B28"/>
    <mergeCell ref="C27:D28"/>
    <mergeCell ref="E27:H28"/>
    <mergeCell ref="I27:L28"/>
    <mergeCell ref="M27:P28"/>
    <mergeCell ref="Q27:T28"/>
    <mergeCell ref="AG26:AJ26"/>
    <mergeCell ref="AL26:AO33"/>
    <mergeCell ref="AP26:AP29"/>
    <mergeCell ref="BH30:BI30"/>
    <mergeCell ref="E31:H31"/>
    <mergeCell ref="I31:L31"/>
    <mergeCell ref="U31:X31"/>
    <mergeCell ref="AR31:AU31"/>
    <mergeCell ref="AV31:AY31"/>
    <mergeCell ref="AZ31:BC31"/>
    <mergeCell ref="BH31:BI31"/>
    <mergeCell ref="Y29:AB44"/>
    <mergeCell ref="AC29:AF44"/>
    <mergeCell ref="AG29:AJ44"/>
    <mergeCell ref="AR29:AU29"/>
    <mergeCell ref="AV29:AY29"/>
    <mergeCell ref="AZ29:BC29"/>
    <mergeCell ref="AP30:AP33"/>
    <mergeCell ref="AR30:AU30"/>
    <mergeCell ref="AV30:AY30"/>
    <mergeCell ref="AZ30:BC30"/>
    <mergeCell ref="E29:H29"/>
    <mergeCell ref="I29:L29"/>
    <mergeCell ref="M29:P32"/>
    <mergeCell ref="Q29:T32"/>
    <mergeCell ref="U29:X29"/>
    <mergeCell ref="E30:H30"/>
    <mergeCell ref="BH32:BI32"/>
    <mergeCell ref="B33:B36"/>
    <mergeCell ref="E33:H33"/>
    <mergeCell ref="I33:L33"/>
    <mergeCell ref="M33:P36"/>
    <mergeCell ref="Q33:T36"/>
    <mergeCell ref="U33:X33"/>
    <mergeCell ref="AR33:AU33"/>
    <mergeCell ref="AV33:AY33"/>
    <mergeCell ref="AZ33:BC33"/>
    <mergeCell ref="E32:H32"/>
    <mergeCell ref="I32:L32"/>
    <mergeCell ref="U32:X32"/>
    <mergeCell ref="AR32:AU32"/>
    <mergeCell ref="AV32:AY32"/>
    <mergeCell ref="AZ32:BC32"/>
    <mergeCell ref="B29:B32"/>
    <mergeCell ref="C30:C32"/>
    <mergeCell ref="I30:L30"/>
    <mergeCell ref="U30:X30"/>
    <mergeCell ref="C34:C36"/>
    <mergeCell ref="E34:H34"/>
    <mergeCell ref="I34:L34"/>
    <mergeCell ref="U34:X34"/>
    <mergeCell ref="E35:H35"/>
    <mergeCell ref="I35:L35"/>
    <mergeCell ref="U35:X35"/>
    <mergeCell ref="E36:H36"/>
    <mergeCell ref="I36:L36"/>
    <mergeCell ref="U36:X36"/>
    <mergeCell ref="B37:B40"/>
    <mergeCell ref="E37:H37"/>
    <mergeCell ref="I37:L37"/>
    <mergeCell ref="M37:P40"/>
    <mergeCell ref="Q37:T40"/>
    <mergeCell ref="U37:X37"/>
    <mergeCell ref="C38:C40"/>
    <mergeCell ref="E38:H38"/>
    <mergeCell ref="I38:L38"/>
    <mergeCell ref="U38:X38"/>
    <mergeCell ref="B41:B44"/>
    <mergeCell ref="E41:H41"/>
    <mergeCell ref="I41:L41"/>
    <mergeCell ref="M41:P44"/>
    <mergeCell ref="Q41:T44"/>
    <mergeCell ref="U41:X41"/>
    <mergeCell ref="C42:C44"/>
    <mergeCell ref="E42:H42"/>
    <mergeCell ref="I42:L42"/>
    <mergeCell ref="U42:X42"/>
    <mergeCell ref="AR12:AU13"/>
    <mergeCell ref="AV12:AY13"/>
    <mergeCell ref="AR14:AU14"/>
    <mergeCell ref="AV14:AY14"/>
    <mergeCell ref="E43:H43"/>
    <mergeCell ref="I43:L43"/>
    <mergeCell ref="U43:X43"/>
    <mergeCell ref="E44:H44"/>
    <mergeCell ref="I44:L44"/>
    <mergeCell ref="U44:X44"/>
    <mergeCell ref="E39:H39"/>
    <mergeCell ref="I39:L39"/>
    <mergeCell ref="U39:X39"/>
    <mergeCell ref="E40:H40"/>
    <mergeCell ref="I40:L40"/>
    <mergeCell ref="U40:X40"/>
    <mergeCell ref="U27:X28"/>
    <mergeCell ref="Y27:AB28"/>
    <mergeCell ref="AC27:AF28"/>
    <mergeCell ref="AG27:AJ28"/>
    <mergeCell ref="AR27:AU27"/>
    <mergeCell ref="AV27:AY27"/>
    <mergeCell ref="AR28:AU28"/>
    <mergeCell ref="AV28:AY28"/>
  </mergeCells>
  <phoneticPr fontId="2"/>
  <printOptions horizontalCentered="1" verticalCentered="1"/>
  <pageMargins left="3.937007874015748E-2" right="0.15748031496062992" top="0.43307086614173229" bottom="0.15748031496062992" header="0.19685039370078741" footer="0.15748031496062992"/>
  <pageSetup paperSize="9" scale="53" orientation="landscape" horizontalDpi="300" verticalDpi="300" r:id="rId1"/>
  <headerFooter alignWithMargins="0">
    <oddHeader>&amp;R熊本市障がい保健福祉課・自立支援班</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pageSetUpPr fitToPage="1"/>
  </sheetPr>
  <dimension ref="A1:CJ389"/>
  <sheetViews>
    <sheetView view="pageBreakPreview" zoomScale="85" zoomScaleNormal="100" zoomScaleSheetLayoutView="85" workbookViewId="0"/>
  </sheetViews>
  <sheetFormatPr defaultColWidth="9" defaultRowHeight="13.5" x14ac:dyDescent="0.15"/>
  <cols>
    <col min="1" max="1" width="2.75" style="5" customWidth="1"/>
    <col min="2" max="2" width="5.375" style="5" customWidth="1"/>
    <col min="3" max="3" width="8.125" style="5" customWidth="1"/>
    <col min="4" max="4" width="15.125" style="5" customWidth="1"/>
    <col min="5" max="5" width="16" style="5" customWidth="1"/>
    <col min="6" max="9" width="3.25" style="5" customWidth="1"/>
    <col min="10" max="13" width="4.875" style="5" customWidth="1"/>
    <col min="14" max="21" width="3.25" style="5" customWidth="1"/>
    <col min="22" max="25" width="4" style="5" customWidth="1"/>
    <col min="26" max="29" width="3.25" style="5" customWidth="1"/>
    <col min="30" max="33" width="3.875" style="5" customWidth="1"/>
    <col min="34" max="37" width="4.75" style="5" customWidth="1"/>
    <col min="38" max="38" width="3.875" style="5" customWidth="1"/>
    <col min="39" max="42" width="3.375" style="5" customWidth="1"/>
    <col min="43" max="43" width="5.375" style="5" customWidth="1"/>
    <col min="44" max="44" width="13.375" style="5" customWidth="1"/>
    <col min="45" max="52" width="4.875" style="5" customWidth="1"/>
    <col min="53" max="56" width="4" style="5" customWidth="1"/>
    <col min="57" max="57" width="13.375" style="5" customWidth="1"/>
    <col min="58" max="58" width="1.75" style="5" customWidth="1"/>
    <col min="59" max="62" width="2.125" style="5" customWidth="1"/>
    <col min="63" max="63" width="4.875" style="5" customWidth="1"/>
    <col min="64" max="64" width="8" style="5" customWidth="1"/>
    <col min="65" max="65" width="11.625" style="5" customWidth="1"/>
    <col min="66" max="66" width="6.375" style="5" customWidth="1"/>
    <col min="67" max="69" width="10.125" style="5" customWidth="1"/>
    <col min="70" max="72" width="11.25" style="5" customWidth="1"/>
    <col min="73" max="75" width="10.875" style="5" customWidth="1"/>
    <col min="76" max="76" width="11.375" style="5" customWidth="1"/>
    <col min="77" max="77" width="3" style="5" customWidth="1"/>
    <col min="78" max="78" width="13.625" style="5" customWidth="1"/>
    <col min="79" max="79" width="14.375" style="5" customWidth="1"/>
    <col min="80" max="80" width="12.375" style="5" customWidth="1"/>
    <col min="81" max="81" width="13.375" style="5" customWidth="1"/>
    <col min="82" max="82" width="14.875" style="5" customWidth="1"/>
    <col min="83" max="86" width="12.375" style="5" customWidth="1"/>
    <col min="87" max="91" width="4.875" style="5" customWidth="1"/>
    <col min="92" max="16384" width="9" style="5"/>
  </cols>
  <sheetData>
    <row r="1" spans="1:88" ht="21.75" customHeight="1" x14ac:dyDescent="0.15">
      <c r="A1" s="17" t="s">
        <v>97</v>
      </c>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M1" s="14" t="s">
        <v>104</v>
      </c>
      <c r="BR1" s="14"/>
    </row>
    <row r="2" spans="1:88" ht="21.75" customHeight="1" x14ac:dyDescent="0.15">
      <c r="A2" s="58" t="s">
        <v>95</v>
      </c>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M2" s="370" t="s">
        <v>105</v>
      </c>
      <c r="BN2" s="370"/>
      <c r="BO2" s="102" t="s">
        <v>102</v>
      </c>
      <c r="BR2" s="92"/>
      <c r="CA2" s="92"/>
    </row>
    <row r="3" spans="1:88" ht="21.75" customHeight="1" x14ac:dyDescent="0.15">
      <c r="A3" s="31" t="s">
        <v>109</v>
      </c>
      <c r="D3" s="31"/>
      <c r="E3" s="16"/>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M3" s="370" t="s">
        <v>106</v>
      </c>
      <c r="BN3" s="370"/>
      <c r="BO3" s="102" t="s">
        <v>103</v>
      </c>
      <c r="BQ3" s="14"/>
      <c r="BS3" s="14"/>
      <c r="BT3" s="14"/>
      <c r="BV3" s="14"/>
      <c r="BW3" s="14"/>
      <c r="CH3" s="14"/>
    </row>
    <row r="4" spans="1:88" ht="11.25" customHeight="1" thickBot="1" x14ac:dyDescent="0.2">
      <c r="Z4" s="14"/>
      <c r="AM4" s="15"/>
      <c r="AN4" s="15"/>
      <c r="AO4" s="15"/>
      <c r="AP4" s="15"/>
      <c r="AS4" s="15"/>
      <c r="AT4" s="15"/>
      <c r="AU4" s="15"/>
      <c r="AV4" s="15"/>
      <c r="AW4" s="15"/>
      <c r="AX4" s="15"/>
      <c r="AY4" s="15"/>
      <c r="AZ4" s="15"/>
      <c r="BA4" s="15"/>
      <c r="BB4" s="15"/>
      <c r="BC4" s="15"/>
      <c r="BD4" s="15"/>
      <c r="BE4" s="15"/>
      <c r="BF4" s="15"/>
      <c r="BG4" s="15"/>
      <c r="BH4" s="15"/>
      <c r="CG4" s="45"/>
      <c r="CH4" s="4"/>
    </row>
    <row r="5" spans="1:88" ht="24.95" customHeight="1" thickBot="1" x14ac:dyDescent="0.2">
      <c r="A5" s="18" t="s">
        <v>59</v>
      </c>
      <c r="D5" s="12"/>
      <c r="E5" s="12"/>
      <c r="Z5" s="55"/>
      <c r="AD5" s="14"/>
      <c r="AH5" s="262" t="s">
        <v>64</v>
      </c>
      <c r="AI5" s="263"/>
      <c r="AJ5" s="263"/>
      <c r="AK5" s="264"/>
      <c r="AL5" s="99"/>
      <c r="AM5" s="15"/>
      <c r="AN5" s="15"/>
      <c r="AO5" s="15"/>
      <c r="AP5" s="15"/>
      <c r="AQ5" s="99"/>
      <c r="AR5" s="99"/>
      <c r="AS5" s="15"/>
      <c r="AT5" s="15"/>
      <c r="AU5" s="15"/>
      <c r="AV5" s="15"/>
      <c r="AW5" s="15"/>
      <c r="AX5" s="15"/>
      <c r="AY5" s="15"/>
      <c r="AZ5" s="15"/>
      <c r="BA5" s="15"/>
      <c r="BB5" s="15"/>
      <c r="BC5" s="15"/>
      <c r="BD5" s="15"/>
      <c r="BE5" s="15"/>
      <c r="BF5" s="15"/>
      <c r="BG5" s="15"/>
      <c r="BH5" s="15"/>
      <c r="BI5" s="99"/>
      <c r="BJ5" s="99"/>
      <c r="BL5" s="14" t="s">
        <v>77</v>
      </c>
      <c r="BQ5" s="14"/>
      <c r="BR5" s="401" t="s">
        <v>80</v>
      </c>
      <c r="BS5" s="423"/>
      <c r="BT5" s="423"/>
      <c r="BU5" s="423"/>
      <c r="BV5" s="423"/>
      <c r="BW5" s="423"/>
      <c r="BX5" s="424"/>
      <c r="BZ5" s="371" t="s">
        <v>85</v>
      </c>
      <c r="CA5" s="371"/>
      <c r="CB5" s="371"/>
      <c r="CC5" s="371"/>
      <c r="CD5" s="371"/>
      <c r="CE5" s="371"/>
      <c r="CF5" s="371"/>
      <c r="CG5" s="371"/>
      <c r="CH5" s="371"/>
    </row>
    <row r="6" spans="1:88" ht="27.75" customHeight="1" x14ac:dyDescent="0.15">
      <c r="B6" s="348" t="s">
        <v>4</v>
      </c>
      <c r="C6" s="412" t="s">
        <v>76</v>
      </c>
      <c r="D6" s="230" t="s">
        <v>16</v>
      </c>
      <c r="E6" s="231"/>
      <c r="F6" s="230" t="s">
        <v>0</v>
      </c>
      <c r="G6" s="234"/>
      <c r="H6" s="234"/>
      <c r="I6" s="235"/>
      <c r="J6" s="404" t="s">
        <v>91</v>
      </c>
      <c r="K6" s="429"/>
      <c r="L6" s="429"/>
      <c r="M6" s="430"/>
      <c r="N6" s="230" t="s">
        <v>2</v>
      </c>
      <c r="O6" s="234"/>
      <c r="P6" s="234"/>
      <c r="Q6" s="235"/>
      <c r="R6" s="230" t="s">
        <v>61</v>
      </c>
      <c r="S6" s="234"/>
      <c r="T6" s="234"/>
      <c r="U6" s="235"/>
      <c r="V6" s="275" t="s">
        <v>101</v>
      </c>
      <c r="W6" s="234"/>
      <c r="X6" s="234"/>
      <c r="Y6" s="235"/>
      <c r="Z6" s="230" t="s">
        <v>58</v>
      </c>
      <c r="AA6" s="234"/>
      <c r="AB6" s="234"/>
      <c r="AC6" s="235"/>
      <c r="AD6" s="230" t="s">
        <v>63</v>
      </c>
      <c r="AE6" s="234"/>
      <c r="AF6" s="234"/>
      <c r="AG6" s="267"/>
      <c r="AH6" s="269" t="s">
        <v>68</v>
      </c>
      <c r="AI6" s="270"/>
      <c r="AJ6" s="270"/>
      <c r="AK6" s="271"/>
      <c r="AL6" s="99"/>
      <c r="AM6" s="15"/>
      <c r="AN6" s="15"/>
      <c r="AO6" s="15"/>
      <c r="AP6" s="15"/>
      <c r="AQ6" s="99"/>
      <c r="AR6" s="99"/>
      <c r="AS6" s="15"/>
      <c r="AT6" s="15"/>
      <c r="AU6" s="15"/>
      <c r="AV6" s="15"/>
      <c r="AW6" s="15"/>
      <c r="AX6" s="15"/>
      <c r="AY6" s="15"/>
      <c r="AZ6" s="15"/>
      <c r="BA6" s="15"/>
      <c r="BB6" s="15"/>
      <c r="BC6" s="15"/>
      <c r="BD6" s="15"/>
      <c r="BE6" s="15"/>
      <c r="BF6" s="15"/>
      <c r="BG6" s="15"/>
      <c r="BH6" s="15"/>
      <c r="BI6" s="99"/>
      <c r="BJ6" s="99"/>
      <c r="BL6" s="412" t="s">
        <v>76</v>
      </c>
      <c r="BM6" s="230" t="s">
        <v>16</v>
      </c>
      <c r="BN6" s="231"/>
      <c r="BO6" s="230" t="s">
        <v>0</v>
      </c>
      <c r="BP6" s="230" t="s">
        <v>62</v>
      </c>
      <c r="BQ6" s="230" t="s">
        <v>2</v>
      </c>
      <c r="BR6" s="230" t="s">
        <v>79</v>
      </c>
      <c r="BS6" s="230" t="s">
        <v>61</v>
      </c>
      <c r="BT6" s="230" t="s">
        <v>58</v>
      </c>
      <c r="BU6" s="404" t="s">
        <v>78</v>
      </c>
      <c r="BV6" s="404" t="s">
        <v>83</v>
      </c>
      <c r="BW6" s="404" t="s">
        <v>110</v>
      </c>
      <c r="BX6" s="399" t="s">
        <v>82</v>
      </c>
      <c r="BZ6" s="275" t="s">
        <v>111</v>
      </c>
      <c r="CA6" s="404" t="s">
        <v>81</v>
      </c>
      <c r="CB6" s="397" t="s">
        <v>94</v>
      </c>
      <c r="CC6" s="397" t="s">
        <v>112</v>
      </c>
      <c r="CD6" s="397" t="s">
        <v>93</v>
      </c>
      <c r="CE6" s="397" t="s">
        <v>92</v>
      </c>
      <c r="CF6" s="397" t="s">
        <v>84</v>
      </c>
      <c r="CG6" s="397" t="s">
        <v>86</v>
      </c>
      <c r="CH6" s="397" t="s">
        <v>87</v>
      </c>
    </row>
    <row r="7" spans="1:88" ht="27.75" customHeight="1" thickBot="1" x14ac:dyDescent="0.2">
      <c r="B7" s="349"/>
      <c r="C7" s="413"/>
      <c r="D7" s="232"/>
      <c r="E7" s="233"/>
      <c r="F7" s="232"/>
      <c r="G7" s="236"/>
      <c r="H7" s="236"/>
      <c r="I7" s="233"/>
      <c r="J7" s="405"/>
      <c r="K7" s="431"/>
      <c r="L7" s="431"/>
      <c r="M7" s="432"/>
      <c r="N7" s="232"/>
      <c r="O7" s="236"/>
      <c r="P7" s="236"/>
      <c r="Q7" s="233"/>
      <c r="R7" s="232"/>
      <c r="S7" s="236"/>
      <c r="T7" s="236"/>
      <c r="U7" s="233"/>
      <c r="V7" s="232"/>
      <c r="W7" s="236"/>
      <c r="X7" s="236"/>
      <c r="Y7" s="233"/>
      <c r="Z7" s="232"/>
      <c r="AA7" s="236"/>
      <c r="AB7" s="236"/>
      <c r="AC7" s="233"/>
      <c r="AD7" s="232"/>
      <c r="AE7" s="236"/>
      <c r="AF7" s="236"/>
      <c r="AG7" s="268"/>
      <c r="AH7" s="272"/>
      <c r="AI7" s="273"/>
      <c r="AJ7" s="273"/>
      <c r="AK7" s="274"/>
      <c r="AL7" s="99"/>
      <c r="AM7" s="15"/>
      <c r="AN7" s="15"/>
      <c r="AO7" s="15"/>
      <c r="AP7" s="15"/>
      <c r="AQ7" s="99"/>
      <c r="AR7" s="99"/>
      <c r="AS7" s="15"/>
      <c r="AT7" s="15"/>
      <c r="AU7" s="15"/>
      <c r="AV7" s="15"/>
      <c r="AW7" s="15"/>
      <c r="AX7" s="15"/>
      <c r="AY7" s="15"/>
      <c r="AZ7" s="15"/>
      <c r="BA7" s="15"/>
      <c r="BB7" s="15"/>
      <c r="BC7" s="15"/>
      <c r="BD7" s="15"/>
      <c r="BE7" s="15"/>
      <c r="BF7" s="15"/>
      <c r="BG7" s="15"/>
      <c r="BH7" s="15"/>
      <c r="BI7" s="99"/>
      <c r="BJ7" s="99"/>
      <c r="BL7" s="413"/>
      <c r="BM7" s="232"/>
      <c r="BN7" s="233"/>
      <c r="BO7" s="232"/>
      <c r="BP7" s="232"/>
      <c r="BQ7" s="232"/>
      <c r="BR7" s="232"/>
      <c r="BS7" s="232"/>
      <c r="BT7" s="232"/>
      <c r="BU7" s="405"/>
      <c r="BV7" s="405"/>
      <c r="BW7" s="405"/>
      <c r="BX7" s="400"/>
      <c r="BZ7" s="232"/>
      <c r="CA7" s="405"/>
      <c r="CB7" s="422"/>
      <c r="CC7" s="422"/>
      <c r="CD7" s="422"/>
      <c r="CE7" s="421"/>
      <c r="CF7" s="421"/>
      <c r="CG7" s="422"/>
      <c r="CH7" s="398"/>
    </row>
    <row r="8" spans="1:88" ht="25.5" customHeight="1" x14ac:dyDescent="0.15">
      <c r="B8" s="360" t="s">
        <v>71</v>
      </c>
      <c r="C8" s="433" t="s">
        <v>118</v>
      </c>
      <c r="D8" s="49" t="s">
        <v>60</v>
      </c>
      <c r="E8" s="111" t="s">
        <v>114</v>
      </c>
      <c r="F8" s="563">
        <v>34570</v>
      </c>
      <c r="G8" s="563"/>
      <c r="H8" s="563"/>
      <c r="I8" s="563"/>
      <c r="J8" s="237">
        <f>BZ8</f>
        <v>3457</v>
      </c>
      <c r="K8" s="237"/>
      <c r="L8" s="237"/>
      <c r="M8" s="237"/>
      <c r="N8" s="579">
        <v>4600</v>
      </c>
      <c r="O8" s="580"/>
      <c r="P8" s="580"/>
      <c r="Q8" s="581"/>
      <c r="R8" s="247">
        <f>IF(N8&lt;=SUM(J8:M11),N8,SUM(J8:M11))</f>
        <v>4600</v>
      </c>
      <c r="S8" s="248"/>
      <c r="T8" s="248"/>
      <c r="U8" s="249"/>
      <c r="V8" s="237">
        <f>IF($C$8="非該当",BR8,CA8)</f>
        <v>3457</v>
      </c>
      <c r="W8" s="237"/>
      <c r="X8" s="237"/>
      <c r="Y8" s="237"/>
      <c r="Z8" s="237">
        <f>IF(C8="非該当",BT8,CE8)</f>
        <v>864</v>
      </c>
      <c r="AA8" s="237"/>
      <c r="AB8" s="237"/>
      <c r="AC8" s="237"/>
      <c r="AD8" s="247">
        <f>R8-SUM(Z8:AC11)</f>
        <v>3451</v>
      </c>
      <c r="AE8" s="248"/>
      <c r="AF8" s="248"/>
      <c r="AG8" s="248"/>
      <c r="AH8" s="149">
        <f>SUM(AD8:AG23)</f>
        <v>6901</v>
      </c>
      <c r="AI8" s="150"/>
      <c r="AJ8" s="150"/>
      <c r="AK8" s="151"/>
      <c r="AL8" s="99"/>
      <c r="AM8" s="15"/>
      <c r="AN8" s="15"/>
      <c r="AO8" s="15"/>
      <c r="AP8" s="15"/>
      <c r="AQ8" s="99"/>
      <c r="AR8" s="99"/>
      <c r="AS8" s="15"/>
      <c r="AT8" s="15"/>
      <c r="AU8" s="15"/>
      <c r="AV8" s="15"/>
      <c r="AW8" s="15"/>
      <c r="AX8" s="15"/>
      <c r="AY8" s="15"/>
      <c r="AZ8" s="15"/>
      <c r="BA8" s="15"/>
      <c r="BB8" s="15"/>
      <c r="BC8" s="15"/>
      <c r="BD8" s="15"/>
      <c r="BE8" s="15"/>
      <c r="BF8" s="15"/>
      <c r="BG8" s="15"/>
      <c r="BH8" s="15"/>
      <c r="BI8" s="99"/>
      <c r="BJ8" s="99"/>
      <c r="BL8" s="433" t="str">
        <f>C8</f>
        <v>非該当</v>
      </c>
      <c r="BM8" s="49" t="s">
        <v>60</v>
      </c>
      <c r="BN8" s="42" t="str">
        <f t="shared" ref="BN8:BO23" si="0">E8</f>
        <v>A　事業所</v>
      </c>
      <c r="BO8" s="97">
        <f t="shared" si="0"/>
        <v>34570</v>
      </c>
      <c r="BP8" s="103">
        <f>ROUNDDOWN(F8*0.1,1)</f>
        <v>3457</v>
      </c>
      <c r="BQ8" s="425">
        <f>N8</f>
        <v>4600</v>
      </c>
      <c r="BR8" s="94">
        <f>IF(BQ8&lt;=BP8,BQ8,BP8)</f>
        <v>3457</v>
      </c>
      <c r="BS8" s="387">
        <f>IF(BQ8&lt;SUM(BP8:BP11),BQ8,SUM(BP8:BP11))</f>
        <v>4600</v>
      </c>
      <c r="BT8" s="94">
        <f>IF($BQ$8=37200,0,ROUNDDOWN(BR8*0.25,0))</f>
        <v>864</v>
      </c>
      <c r="BU8" s="94">
        <f t="shared" ref="BU8:BU23" si="1">BR8-BT8</f>
        <v>2593</v>
      </c>
      <c r="BV8" s="387">
        <f>SUM(BT8:BT11)</f>
        <v>1149</v>
      </c>
      <c r="BW8" s="378">
        <f>BS8-BV8</f>
        <v>3451</v>
      </c>
      <c r="BX8" s="372">
        <f>SUM(BW8:BW23)</f>
        <v>6901</v>
      </c>
      <c r="BZ8" s="94">
        <f>IF(BL8="第2子軽減対象",ROUNDDOWN(BP8*0.5,0),IF(BL8="第3子以降軽減対象",0,BP8))</f>
        <v>3457</v>
      </c>
      <c r="CA8" s="94">
        <f>IF(BQ8&lt;=BZ8,BQ8,BZ8)</f>
        <v>3457</v>
      </c>
      <c r="CB8" s="390">
        <f>SUM(CA8:CA11)</f>
        <v>4600</v>
      </c>
      <c r="CC8" s="387">
        <f>IF(BL8="非該当",0,BW8)</f>
        <v>0</v>
      </c>
      <c r="CD8" s="378">
        <f>IF(BL8="非該当",BV8,IF(CB8&gt;SUM($CC$8:$CC$23),CB8-SUM($CC$8:$CC$23),0))</f>
        <v>1149</v>
      </c>
      <c r="CE8" s="86">
        <f>IF(($CB$8-$BW$8)&gt;CA8,CA8,IF($CB$8-$BW$8&lt;0,0,$CB$8-$BW$8))</f>
        <v>1149</v>
      </c>
      <c r="CF8" s="86">
        <f>CA8-CE8</f>
        <v>2308</v>
      </c>
      <c r="CG8" s="376">
        <f>SUM(CF8:CF11)</f>
        <v>3451</v>
      </c>
      <c r="CH8" s="372">
        <f>SUM(CG8:CG23)</f>
        <v>6901</v>
      </c>
    </row>
    <row r="9" spans="1:88" ht="25.5" customHeight="1" x14ac:dyDescent="0.15">
      <c r="B9" s="361"/>
      <c r="C9" s="434"/>
      <c r="D9" s="363"/>
      <c r="E9" s="112" t="s">
        <v>115</v>
      </c>
      <c r="F9" s="561">
        <v>48290</v>
      </c>
      <c r="G9" s="561"/>
      <c r="H9" s="561"/>
      <c r="I9" s="561"/>
      <c r="J9" s="246">
        <f t="shared" ref="J9:J23" si="2">BZ9</f>
        <v>4829</v>
      </c>
      <c r="K9" s="246"/>
      <c r="L9" s="246"/>
      <c r="M9" s="246"/>
      <c r="N9" s="582"/>
      <c r="O9" s="583"/>
      <c r="P9" s="583"/>
      <c r="Q9" s="584"/>
      <c r="R9" s="250"/>
      <c r="S9" s="251"/>
      <c r="T9" s="251"/>
      <c r="U9" s="252"/>
      <c r="V9" s="246">
        <f t="shared" ref="V9:V11" si="3">IF($C$8="非該当",BR9,CA9)</f>
        <v>1143</v>
      </c>
      <c r="W9" s="246"/>
      <c r="X9" s="246"/>
      <c r="Y9" s="246"/>
      <c r="Z9" s="246">
        <f>IF(C8="非該当",BT9,CE9)</f>
        <v>285</v>
      </c>
      <c r="AA9" s="246"/>
      <c r="AB9" s="246"/>
      <c r="AC9" s="246"/>
      <c r="AD9" s="250"/>
      <c r="AE9" s="251"/>
      <c r="AF9" s="251"/>
      <c r="AG9" s="251"/>
      <c r="AH9" s="152"/>
      <c r="AI9" s="153"/>
      <c r="AJ9" s="153"/>
      <c r="AK9" s="154"/>
      <c r="AL9" s="99"/>
      <c r="AM9" s="15"/>
      <c r="AN9" s="15"/>
      <c r="AO9" s="15"/>
      <c r="AP9" s="15"/>
      <c r="AQ9" s="99"/>
      <c r="AR9" s="99"/>
      <c r="AS9" s="15"/>
      <c r="AT9" s="15"/>
      <c r="AU9" s="15"/>
      <c r="AV9" s="15"/>
      <c r="AW9" s="15"/>
      <c r="AX9" s="15"/>
      <c r="AY9" s="15"/>
      <c r="AZ9" s="15"/>
      <c r="BA9" s="15"/>
      <c r="BB9" s="15"/>
      <c r="BC9" s="15"/>
      <c r="BD9" s="15"/>
      <c r="BE9" s="15"/>
      <c r="BF9" s="15"/>
      <c r="BG9" s="15"/>
      <c r="BH9" s="15"/>
      <c r="BI9" s="99"/>
      <c r="BJ9" s="99"/>
      <c r="BL9" s="434"/>
      <c r="BM9" s="439"/>
      <c r="BN9" s="43" t="str">
        <f t="shared" si="0"/>
        <v>B　事業所</v>
      </c>
      <c r="BO9" s="96">
        <f t="shared" si="0"/>
        <v>48290</v>
      </c>
      <c r="BP9" s="95">
        <f>ROUNDDOWN(F9*0.1,1)</f>
        <v>4829</v>
      </c>
      <c r="BQ9" s="426"/>
      <c r="BR9" s="95">
        <f>IF($BQ$8&lt;=SUM($BP$8:BP9),IF($BQ$8-SUM($BP$8:BP8)&lt;0,0,$BQ$8-SUM($BP$8:BP8)),BP9)</f>
        <v>1143</v>
      </c>
      <c r="BS9" s="388"/>
      <c r="BT9" s="95">
        <f>IF($BQ$8=37200,0,ROUNDDOWN(BR9*0.25,0))</f>
        <v>285</v>
      </c>
      <c r="BU9" s="95">
        <f t="shared" si="1"/>
        <v>858</v>
      </c>
      <c r="BV9" s="388"/>
      <c r="BW9" s="379"/>
      <c r="BX9" s="373"/>
      <c r="BZ9" s="95">
        <f>IF(BL8="第2子軽減対象",ROUNDDOWN(BP9*0.5,0),IF(BL8="第3子以降軽減対象",0,BP9))</f>
        <v>4829</v>
      </c>
      <c r="CA9" s="95">
        <f>IF($BQ$8&lt;=SUM($BZ$8:BZ9),IF($BQ$8-SUM($BZ$8:BZ8)&lt;0,0,$BQ$8-SUM($BZ$8:BZ8)),BZ9)</f>
        <v>1143</v>
      </c>
      <c r="CB9" s="390"/>
      <c r="CC9" s="388"/>
      <c r="CD9" s="379"/>
      <c r="CE9" s="87">
        <f>IF(IF(($CB$8-$BW$8)&gt;CE8,$CB$8-$BW$8-CE8,0)&gt;CA9,CA9,IF(($CB$8-$BW$8)&gt;CE8,$CB$8-BW8-CE8,0))</f>
        <v>0</v>
      </c>
      <c r="CF9" s="87">
        <f>CA9-CE9</f>
        <v>1143</v>
      </c>
      <c r="CG9" s="373"/>
      <c r="CH9" s="373"/>
    </row>
    <row r="10" spans="1:88" ht="25.5" customHeight="1" x14ac:dyDescent="0.15">
      <c r="B10" s="361"/>
      <c r="C10" s="434"/>
      <c r="D10" s="363"/>
      <c r="E10" s="112" t="s">
        <v>116</v>
      </c>
      <c r="F10" s="561">
        <v>40430</v>
      </c>
      <c r="G10" s="561"/>
      <c r="H10" s="561"/>
      <c r="I10" s="561"/>
      <c r="J10" s="246">
        <f t="shared" si="2"/>
        <v>4043</v>
      </c>
      <c r="K10" s="246"/>
      <c r="L10" s="246"/>
      <c r="M10" s="246"/>
      <c r="N10" s="582"/>
      <c r="O10" s="583"/>
      <c r="P10" s="583"/>
      <c r="Q10" s="584"/>
      <c r="R10" s="250"/>
      <c r="S10" s="251"/>
      <c r="T10" s="251"/>
      <c r="U10" s="252"/>
      <c r="V10" s="246">
        <f t="shared" si="3"/>
        <v>0</v>
      </c>
      <c r="W10" s="246"/>
      <c r="X10" s="246"/>
      <c r="Y10" s="246"/>
      <c r="Z10" s="246">
        <f>IF(C8="非該当",BT10,CE10)</f>
        <v>0</v>
      </c>
      <c r="AA10" s="246"/>
      <c r="AB10" s="246"/>
      <c r="AC10" s="246"/>
      <c r="AD10" s="250"/>
      <c r="AE10" s="251"/>
      <c r="AF10" s="251"/>
      <c r="AG10" s="251"/>
      <c r="AH10" s="152"/>
      <c r="AI10" s="153"/>
      <c r="AJ10" s="153"/>
      <c r="AK10" s="154"/>
      <c r="AL10" s="99"/>
      <c r="AM10" s="15"/>
      <c r="AN10" s="15"/>
      <c r="AO10" s="15"/>
      <c r="AP10" s="15"/>
      <c r="AQ10" s="99"/>
      <c r="AR10" s="99"/>
      <c r="AS10" s="15"/>
      <c r="AT10" s="15"/>
      <c r="AU10" s="15"/>
      <c r="AV10" s="15"/>
      <c r="AW10" s="15"/>
      <c r="AX10" s="15"/>
      <c r="AY10" s="15"/>
      <c r="AZ10" s="15"/>
      <c r="BA10" s="15"/>
      <c r="BB10" s="15"/>
      <c r="BC10" s="15"/>
      <c r="BD10" s="15"/>
      <c r="BE10" s="15"/>
      <c r="BF10" s="15"/>
      <c r="BG10" s="15"/>
      <c r="BH10" s="15"/>
      <c r="BI10" s="99"/>
      <c r="BJ10" s="99"/>
      <c r="BL10" s="434"/>
      <c r="BM10" s="363"/>
      <c r="BN10" s="43" t="str">
        <f t="shared" si="0"/>
        <v>C　事業所</v>
      </c>
      <c r="BO10" s="96">
        <f t="shared" si="0"/>
        <v>40430</v>
      </c>
      <c r="BP10" s="103">
        <f>ROUNDDOWN(F10*0.1,1)</f>
        <v>4043</v>
      </c>
      <c r="BQ10" s="426"/>
      <c r="BR10" s="66">
        <f>IF($BQ$8&lt;=SUM($BP$8:BP10),IF($BQ$8-SUM($BP$8:BP9)&lt;0,0,$BQ$8-SUM($BP$8:BP9)),BP10)</f>
        <v>0</v>
      </c>
      <c r="BS10" s="388"/>
      <c r="BT10" s="66">
        <f>IF($BQ$8=37200,0,ROUNDDOWN(BR10*0.25,0))</f>
        <v>0</v>
      </c>
      <c r="BU10" s="66">
        <f t="shared" si="1"/>
        <v>0</v>
      </c>
      <c r="BV10" s="388"/>
      <c r="BW10" s="379"/>
      <c r="BX10" s="373"/>
      <c r="BZ10" s="95">
        <f>IF(BL8="第2子軽減対象",ROUNDDOWN(BP10*0.5,0),IF(BL8="第3子以降軽減対象",0,BP10))</f>
        <v>4043</v>
      </c>
      <c r="CA10" s="95">
        <f>IF($BQ$8&lt;=SUM($BZ$8:BZ10),IF($BQ$8-SUM($BZ$8:BZ9)&lt;0,0,$BQ$8-SUM($BZ$8:BZ9)),BZ10)</f>
        <v>0</v>
      </c>
      <c r="CB10" s="390"/>
      <c r="CC10" s="388"/>
      <c r="CD10" s="379"/>
      <c r="CE10" s="87">
        <f>IF(IF(($CB$8-$BW$8-SUM($CE$8:CE8))&gt;CE9,$CB$8-$BW$8-SUM($CE$8:CE9),0)&gt;CA10,CA10,IF(($CB$8-$BW$8-CE8)&gt;CE9,$CB$8-$BW$8-SUM($CE$8:CE9),0))</f>
        <v>0</v>
      </c>
      <c r="CF10" s="87">
        <f>CA10-CE10</f>
        <v>0</v>
      </c>
      <c r="CG10" s="373"/>
      <c r="CH10" s="373"/>
    </row>
    <row r="11" spans="1:88" ht="25.5" customHeight="1" thickBot="1" x14ac:dyDescent="0.2">
      <c r="B11" s="362"/>
      <c r="C11" s="435"/>
      <c r="D11" s="364"/>
      <c r="E11" s="113"/>
      <c r="F11" s="573"/>
      <c r="G11" s="574"/>
      <c r="H11" s="574"/>
      <c r="I11" s="575"/>
      <c r="J11" s="256">
        <f t="shared" si="2"/>
        <v>0</v>
      </c>
      <c r="K11" s="257"/>
      <c r="L11" s="257"/>
      <c r="M11" s="258"/>
      <c r="N11" s="585"/>
      <c r="O11" s="586"/>
      <c r="P11" s="586"/>
      <c r="Q11" s="587"/>
      <c r="R11" s="253"/>
      <c r="S11" s="254"/>
      <c r="T11" s="254"/>
      <c r="U11" s="255"/>
      <c r="V11" s="256">
        <f t="shared" si="3"/>
        <v>0</v>
      </c>
      <c r="W11" s="257"/>
      <c r="X11" s="257"/>
      <c r="Y11" s="258"/>
      <c r="Z11" s="256">
        <f>IF(C8="非該当",BT11,CE11)</f>
        <v>0</v>
      </c>
      <c r="AA11" s="257"/>
      <c r="AB11" s="257"/>
      <c r="AC11" s="258"/>
      <c r="AD11" s="253"/>
      <c r="AE11" s="254"/>
      <c r="AF11" s="254"/>
      <c r="AG11" s="254"/>
      <c r="AH11" s="152"/>
      <c r="AI11" s="153"/>
      <c r="AJ11" s="153"/>
      <c r="AK11" s="154"/>
      <c r="AL11" s="99"/>
      <c r="AM11" s="15"/>
      <c r="AN11" s="15"/>
      <c r="AO11" s="15"/>
      <c r="AP11" s="15"/>
      <c r="AQ11" s="99"/>
      <c r="AR11" s="99"/>
      <c r="AS11" s="15"/>
      <c r="AT11" s="15"/>
      <c r="AU11" s="15"/>
      <c r="AV11" s="15"/>
      <c r="AW11" s="15"/>
      <c r="AX11" s="15"/>
      <c r="AY11" s="15"/>
      <c r="AZ11" s="15"/>
      <c r="BA11" s="15"/>
      <c r="BB11" s="15"/>
      <c r="BC11" s="15"/>
      <c r="BD11" s="15"/>
      <c r="BE11" s="15"/>
      <c r="BF11" s="15"/>
      <c r="BG11" s="15"/>
      <c r="BH11" s="15"/>
      <c r="BI11" s="99"/>
      <c r="BJ11" s="99"/>
      <c r="BL11" s="435"/>
      <c r="BM11" s="364"/>
      <c r="BN11" s="44">
        <f t="shared" si="0"/>
        <v>0</v>
      </c>
      <c r="BO11" s="65">
        <f t="shared" si="0"/>
        <v>0</v>
      </c>
      <c r="BP11" s="101">
        <f>ROUNDDOWN(F11*0.1,1)</f>
        <v>0</v>
      </c>
      <c r="BQ11" s="427"/>
      <c r="BR11" s="101">
        <f>IF($BQ$8&lt;=SUM($BP$8:BP11),IF($BQ$8-SUM($BP$8:BP10)&lt;0,0,$BQ$8-SUM($BP$8:BP10)),BP11)</f>
        <v>0</v>
      </c>
      <c r="BS11" s="389"/>
      <c r="BT11" s="101">
        <f>IF($BQ$8=37200,0,ROUNDDOWN(BR11*0.25,0))</f>
        <v>0</v>
      </c>
      <c r="BU11" s="101">
        <f t="shared" si="1"/>
        <v>0</v>
      </c>
      <c r="BV11" s="389"/>
      <c r="BW11" s="380"/>
      <c r="BX11" s="373"/>
      <c r="BZ11" s="101">
        <f>IF(BL11="第2子軽減対象",ROUNDDOWN(BP11*0.5,0),IF(BL11="第3子以降軽減対象",0,BP11))</f>
        <v>0</v>
      </c>
      <c r="CA11" s="101">
        <f>IF($BQ$8&lt;=SUM($BZ$8:BZ11),IF($BQ$8-SUM($BZ$8:BZ10)&lt;0,0,$BQ$8-SUM($BZ$8:BZ10)),BZ11)</f>
        <v>0</v>
      </c>
      <c r="CB11" s="390"/>
      <c r="CC11" s="389"/>
      <c r="CD11" s="380"/>
      <c r="CE11" s="88">
        <f>IF(IF(($CB$8-$BW$8-SUM($CE$8:CE9))&gt;CE10,$CB$8-$BW$8-SUM($CE$8:CE10),0)&gt;CA11,CA11,IF(($CB$8-$BW$8-CE9)&gt;CE10,$CB$8-$BW$8-SUM($CE$8:CE10),0))</f>
        <v>0</v>
      </c>
      <c r="CF11" s="88">
        <f t="shared" ref="CF11:CF23" si="4">CA11-CE11</f>
        <v>0</v>
      </c>
      <c r="CG11" s="377"/>
      <c r="CH11" s="373"/>
    </row>
    <row r="12" spans="1:88" ht="25.5" customHeight="1" x14ac:dyDescent="0.15">
      <c r="B12" s="360" t="s">
        <v>72</v>
      </c>
      <c r="C12" s="433" t="s">
        <v>117</v>
      </c>
      <c r="D12" s="49" t="s">
        <v>60</v>
      </c>
      <c r="E12" s="111" t="s">
        <v>114</v>
      </c>
      <c r="F12" s="576">
        <v>0</v>
      </c>
      <c r="G12" s="577"/>
      <c r="H12" s="577"/>
      <c r="I12" s="578"/>
      <c r="J12" s="237">
        <f t="shared" si="2"/>
        <v>0</v>
      </c>
      <c r="K12" s="237"/>
      <c r="L12" s="237"/>
      <c r="M12" s="237"/>
      <c r="N12" s="579">
        <v>4600</v>
      </c>
      <c r="O12" s="580"/>
      <c r="P12" s="580"/>
      <c r="Q12" s="581"/>
      <c r="R12" s="247">
        <f t="shared" ref="R12" si="5">IF(N12&lt;=SUM(J12:M15),N12,SUM(J12:M15))</f>
        <v>4135</v>
      </c>
      <c r="S12" s="248"/>
      <c r="T12" s="248"/>
      <c r="U12" s="249"/>
      <c r="V12" s="237">
        <f>IF($C$12="非該当",BR12,CA12)</f>
        <v>0</v>
      </c>
      <c r="W12" s="237"/>
      <c r="X12" s="237"/>
      <c r="Y12" s="237"/>
      <c r="Z12" s="237">
        <f>IF(C12="非該当",BT12,CE12)</f>
        <v>0</v>
      </c>
      <c r="AA12" s="237"/>
      <c r="AB12" s="237"/>
      <c r="AC12" s="237"/>
      <c r="AD12" s="247">
        <f>R12-SUM(Z12:AC15)</f>
        <v>3450</v>
      </c>
      <c r="AE12" s="248"/>
      <c r="AF12" s="248"/>
      <c r="AG12" s="248"/>
      <c r="AH12" s="152"/>
      <c r="AI12" s="153"/>
      <c r="AJ12" s="153"/>
      <c r="AK12" s="154"/>
      <c r="AL12" s="39"/>
      <c r="AM12" s="15"/>
      <c r="AN12" s="15"/>
      <c r="AO12" s="15"/>
      <c r="AP12" s="15"/>
      <c r="AQ12" s="39"/>
      <c r="AR12" s="39"/>
      <c r="AS12" s="223" t="s">
        <v>123</v>
      </c>
      <c r="AT12" s="223"/>
      <c r="AU12" s="223"/>
      <c r="AV12" s="223"/>
      <c r="AW12" s="223" t="s">
        <v>124</v>
      </c>
      <c r="AX12" s="223"/>
      <c r="AY12" s="223"/>
      <c r="AZ12" s="223"/>
      <c r="BA12" s="15"/>
      <c r="BB12" s="15"/>
      <c r="BC12" s="15"/>
      <c r="BD12" s="15"/>
      <c r="BE12" s="15"/>
      <c r="BF12" s="15"/>
      <c r="BG12" s="15"/>
      <c r="BH12" s="15"/>
      <c r="BI12" s="99"/>
      <c r="BJ12" s="99"/>
      <c r="BL12" s="433" t="str">
        <f>C12</f>
        <v>第2子軽減対象</v>
      </c>
      <c r="BM12" s="49" t="s">
        <v>60</v>
      </c>
      <c r="BN12" s="42" t="str">
        <f t="shared" si="0"/>
        <v>A　事業所</v>
      </c>
      <c r="BO12" s="97">
        <f t="shared" si="0"/>
        <v>0</v>
      </c>
      <c r="BP12" s="103">
        <f>ROUNDDOWN(F12*0.1,0)</f>
        <v>0</v>
      </c>
      <c r="BQ12" s="425">
        <f>N12</f>
        <v>4600</v>
      </c>
      <c r="BR12" s="67">
        <f>IF(BQ12&lt;=BP12,BQ12,BP12)</f>
        <v>0</v>
      </c>
      <c r="BS12" s="387">
        <f>IF(BQ12&lt;SUM(BP12:BP15),BQ12,SUM(BP12:BP15))</f>
        <v>4600</v>
      </c>
      <c r="BT12" s="67">
        <f t="shared" ref="BT12:BT23" si="6">IF($BQ$8=37200,0,ROUNDDOWN(BR12*0.25,0))</f>
        <v>0</v>
      </c>
      <c r="BU12" s="67">
        <f t="shared" si="1"/>
        <v>0</v>
      </c>
      <c r="BV12" s="387">
        <f>SUM(BT12:BT15)</f>
        <v>1150</v>
      </c>
      <c r="BW12" s="378">
        <f t="shared" ref="BW12" si="7">BS12-BV12</f>
        <v>3450</v>
      </c>
      <c r="BX12" s="373"/>
      <c r="BZ12" s="94">
        <f>IF(BL12="第2子軽減対象",ROUNDDOWN(BP12*0.5,0),IF(BL12="第3子以降軽減対象",0,BP12))</f>
        <v>0</v>
      </c>
      <c r="CA12" s="94">
        <f>IF(BQ12&lt;=BZ12,BQ12,BZ12)</f>
        <v>0</v>
      </c>
      <c r="CB12" s="390">
        <f>SUM(CA12:CA15)</f>
        <v>4135</v>
      </c>
      <c r="CC12" s="387">
        <f>IF(BL12="非該当",0,BW12)</f>
        <v>3450</v>
      </c>
      <c r="CD12" s="378">
        <f>IF(BL12="非該当",BV12,IF(CB12&gt;SUM($CC$8:$CC$23),CB12-SUM($CC$8:$CC$23),0))</f>
        <v>685</v>
      </c>
      <c r="CE12" s="86">
        <f>IF(CD12=0,0,IF(CA12&gt;=CD12,CD12,CA12))</f>
        <v>0</v>
      </c>
      <c r="CF12" s="86">
        <f t="shared" si="4"/>
        <v>0</v>
      </c>
      <c r="CG12" s="376">
        <f>SUM(CF12:CF15)</f>
        <v>3450</v>
      </c>
      <c r="CH12" s="373"/>
      <c r="CJ12" s="57"/>
    </row>
    <row r="13" spans="1:88" ht="25.5" customHeight="1" x14ac:dyDescent="0.15">
      <c r="B13" s="361"/>
      <c r="C13" s="434"/>
      <c r="D13" s="363"/>
      <c r="E13" s="112" t="s">
        <v>119</v>
      </c>
      <c r="F13" s="588">
        <v>77280</v>
      </c>
      <c r="G13" s="589"/>
      <c r="H13" s="589"/>
      <c r="I13" s="590"/>
      <c r="J13" s="246">
        <f t="shared" si="2"/>
        <v>3864</v>
      </c>
      <c r="K13" s="246"/>
      <c r="L13" s="246"/>
      <c r="M13" s="246"/>
      <c r="N13" s="582"/>
      <c r="O13" s="583"/>
      <c r="P13" s="583"/>
      <c r="Q13" s="584"/>
      <c r="R13" s="250"/>
      <c r="S13" s="251"/>
      <c r="T13" s="251"/>
      <c r="U13" s="252"/>
      <c r="V13" s="246">
        <f t="shared" ref="V13:V15" si="8">IF($C$12="非該当",BR13,CA13)</f>
        <v>3864</v>
      </c>
      <c r="W13" s="246"/>
      <c r="X13" s="246"/>
      <c r="Y13" s="246"/>
      <c r="Z13" s="246">
        <f>IF(C12="非該当",BT13,CE13)</f>
        <v>685</v>
      </c>
      <c r="AA13" s="246"/>
      <c r="AB13" s="246"/>
      <c r="AC13" s="246"/>
      <c r="AD13" s="250"/>
      <c r="AE13" s="251"/>
      <c r="AF13" s="251"/>
      <c r="AG13" s="251"/>
      <c r="AH13" s="152"/>
      <c r="AI13" s="153"/>
      <c r="AJ13" s="153"/>
      <c r="AK13" s="154"/>
      <c r="AL13" s="99"/>
      <c r="AM13" s="15"/>
      <c r="AN13" s="15"/>
      <c r="AO13" s="15"/>
      <c r="AP13" s="15"/>
      <c r="AQ13" s="99"/>
      <c r="AR13" s="99"/>
      <c r="AS13" s="224"/>
      <c r="AT13" s="224"/>
      <c r="AU13" s="224"/>
      <c r="AV13" s="224"/>
      <c r="AW13" s="224"/>
      <c r="AX13" s="224"/>
      <c r="AY13" s="224"/>
      <c r="AZ13" s="224"/>
      <c r="BA13" s="15"/>
      <c r="BB13" s="15"/>
      <c r="BC13" s="15"/>
      <c r="BD13" s="15"/>
      <c r="BE13" s="15"/>
      <c r="BF13" s="15"/>
      <c r="BG13" s="15"/>
      <c r="BH13" s="15"/>
      <c r="BI13" s="99"/>
      <c r="BJ13" s="99"/>
      <c r="BL13" s="434">
        <f>C13</f>
        <v>0</v>
      </c>
      <c r="BM13" s="439"/>
      <c r="BN13" s="43" t="str">
        <f t="shared" si="0"/>
        <v>D　事業所</v>
      </c>
      <c r="BO13" s="96">
        <f t="shared" si="0"/>
        <v>77280</v>
      </c>
      <c r="BP13" s="95">
        <f>ROUNDDOWN(F13*0.1,0)</f>
        <v>7728</v>
      </c>
      <c r="BQ13" s="426"/>
      <c r="BR13" s="95">
        <f>IF($BQ$12&lt;=SUM($BP$12:BP13),IF($BQ$12-SUM($BP$12:BP12)&lt;0,0,$BQ$12-SUM($BP$12:BP12)),BP13)</f>
        <v>4600</v>
      </c>
      <c r="BS13" s="388">
        <f>R13</f>
        <v>0</v>
      </c>
      <c r="BT13" s="95">
        <f t="shared" si="6"/>
        <v>1150</v>
      </c>
      <c r="BU13" s="95">
        <f t="shared" si="1"/>
        <v>3450</v>
      </c>
      <c r="BV13" s="388"/>
      <c r="BW13" s="379"/>
      <c r="BX13" s="373"/>
      <c r="BZ13" s="95">
        <f>IF(BL12="第2子軽減対象",ROUNDDOWN(BP13*0.5,0),IF(BL12="第3子以降軽減対象",0,BP13))</f>
        <v>3864</v>
      </c>
      <c r="CA13" s="95">
        <f>IF($BQ$12&lt;=SUM($BZ$12:BZ13),IF($BQ$12-SUM($BZ$12:BZ12)&lt;0,0,$BQ12-SUM($BZ$12:BZ12)),BZ13)</f>
        <v>3864</v>
      </c>
      <c r="CB13" s="390"/>
      <c r="CC13" s="388"/>
      <c r="CD13" s="379"/>
      <c r="CE13" s="87">
        <f>IF(CD12=0,0,IF(CD12&gt;=CE12,CD12-CE12,0))</f>
        <v>685</v>
      </c>
      <c r="CF13" s="87">
        <f t="shared" si="4"/>
        <v>3179</v>
      </c>
      <c r="CG13" s="373"/>
      <c r="CH13" s="373"/>
      <c r="CJ13" s="57"/>
    </row>
    <row r="14" spans="1:88" ht="25.5" customHeight="1" thickBot="1" x14ac:dyDescent="0.2">
      <c r="B14" s="361"/>
      <c r="C14" s="434"/>
      <c r="D14" s="363"/>
      <c r="E14" s="112" t="s">
        <v>120</v>
      </c>
      <c r="F14" s="588">
        <v>5432</v>
      </c>
      <c r="G14" s="589"/>
      <c r="H14" s="589"/>
      <c r="I14" s="590"/>
      <c r="J14" s="246">
        <f t="shared" si="2"/>
        <v>271</v>
      </c>
      <c r="K14" s="246"/>
      <c r="L14" s="246"/>
      <c r="M14" s="246"/>
      <c r="N14" s="582"/>
      <c r="O14" s="583"/>
      <c r="P14" s="583"/>
      <c r="Q14" s="584"/>
      <c r="R14" s="250"/>
      <c r="S14" s="251"/>
      <c r="T14" s="251"/>
      <c r="U14" s="252"/>
      <c r="V14" s="246">
        <f t="shared" si="8"/>
        <v>271</v>
      </c>
      <c r="W14" s="246"/>
      <c r="X14" s="246"/>
      <c r="Y14" s="246"/>
      <c r="Z14" s="246">
        <f>IF(C12="非該当",BT14,CE14)</f>
        <v>0</v>
      </c>
      <c r="AA14" s="246"/>
      <c r="AB14" s="246"/>
      <c r="AC14" s="246"/>
      <c r="AD14" s="250"/>
      <c r="AE14" s="251"/>
      <c r="AF14" s="251"/>
      <c r="AG14" s="251"/>
      <c r="AH14" s="152"/>
      <c r="AI14" s="153"/>
      <c r="AJ14" s="153"/>
      <c r="AK14" s="154"/>
      <c r="AL14" s="99"/>
      <c r="AM14" s="68"/>
      <c r="AN14" s="69"/>
      <c r="AO14" s="69"/>
      <c r="AP14" s="69"/>
      <c r="AQ14" s="39"/>
      <c r="AR14" s="39"/>
      <c r="AS14" s="225" t="s">
        <v>122</v>
      </c>
      <c r="AT14" s="225"/>
      <c r="AU14" s="225"/>
      <c r="AV14" s="225"/>
      <c r="AW14" s="225" t="s">
        <v>122</v>
      </c>
      <c r="AX14" s="225"/>
      <c r="AY14" s="225"/>
      <c r="AZ14" s="225"/>
      <c r="BA14" s="99"/>
      <c r="BB14" s="99"/>
      <c r="BC14" s="99"/>
      <c r="BD14" s="99"/>
      <c r="BE14" s="83"/>
      <c r="BF14" s="99"/>
      <c r="BG14" s="99"/>
      <c r="BH14" s="99"/>
      <c r="BI14" s="99"/>
      <c r="BJ14" s="99"/>
      <c r="BL14" s="434">
        <f>C14</f>
        <v>0</v>
      </c>
      <c r="BM14" s="363"/>
      <c r="BN14" s="43" t="str">
        <f t="shared" si="0"/>
        <v>E　事業所</v>
      </c>
      <c r="BO14" s="96">
        <f t="shared" si="0"/>
        <v>5432</v>
      </c>
      <c r="BP14" s="103">
        <f>ROUNDDOWN(F14*0.1,0)</f>
        <v>543</v>
      </c>
      <c r="BQ14" s="426"/>
      <c r="BR14" s="66">
        <f>IF($BQ$12&lt;=SUM($BP$12:BP14),IF($BQ$12-SUM($BP$12:BP13)&lt;0,0,$BQ$12-SUM($BP$12:BP13)),BP14)</f>
        <v>0</v>
      </c>
      <c r="BS14" s="388">
        <f>R14</f>
        <v>0</v>
      </c>
      <c r="BT14" s="66">
        <f t="shared" si="6"/>
        <v>0</v>
      </c>
      <c r="BU14" s="66">
        <f t="shared" si="1"/>
        <v>0</v>
      </c>
      <c r="BV14" s="388"/>
      <c r="BW14" s="379"/>
      <c r="BX14" s="373"/>
      <c r="BZ14" s="95">
        <f>IF(BL12="第2子軽減対象",ROUNDDOWN(BP14*0.5,0),IF(BL12="第3子以降軽減対象",0,BP14))</f>
        <v>271</v>
      </c>
      <c r="CA14" s="95">
        <f>IF($BQ$12&lt;=SUM($BZ$12:BZ14),IF($BQ$12-SUM($BZ$12:BZ13)&lt;0,0,$BQ$12-SUM($BZ$12:BZ13)),BZ14)</f>
        <v>271</v>
      </c>
      <c r="CB14" s="390"/>
      <c r="CC14" s="388"/>
      <c r="CD14" s="379"/>
      <c r="CE14" s="87">
        <f>IF($CD$12=0,0,IF($CD$12&gt;=SUM($CE$12:CE13),$CD$12-SUM($CE$12:CE13),0))</f>
        <v>0</v>
      </c>
      <c r="CF14" s="87">
        <f t="shared" si="4"/>
        <v>271</v>
      </c>
      <c r="CG14" s="373"/>
      <c r="CH14" s="373"/>
      <c r="CJ14" s="57"/>
    </row>
    <row r="15" spans="1:88" ht="25.5" customHeight="1" thickBot="1" x14ac:dyDescent="0.2">
      <c r="B15" s="362"/>
      <c r="C15" s="435"/>
      <c r="D15" s="364"/>
      <c r="E15" s="113"/>
      <c r="F15" s="573"/>
      <c r="G15" s="574"/>
      <c r="H15" s="574"/>
      <c r="I15" s="575"/>
      <c r="J15" s="256">
        <f t="shared" si="2"/>
        <v>0</v>
      </c>
      <c r="K15" s="257"/>
      <c r="L15" s="257"/>
      <c r="M15" s="258"/>
      <c r="N15" s="585"/>
      <c r="O15" s="586"/>
      <c r="P15" s="586"/>
      <c r="Q15" s="587"/>
      <c r="R15" s="253"/>
      <c r="S15" s="254"/>
      <c r="T15" s="254"/>
      <c r="U15" s="255"/>
      <c r="V15" s="256">
        <f t="shared" si="8"/>
        <v>0</v>
      </c>
      <c r="W15" s="257"/>
      <c r="X15" s="257"/>
      <c r="Y15" s="258"/>
      <c r="Z15" s="256">
        <f>IF(C12="非該当",BT15,CE15)</f>
        <v>0</v>
      </c>
      <c r="AA15" s="257"/>
      <c r="AB15" s="257"/>
      <c r="AC15" s="258"/>
      <c r="AD15" s="253"/>
      <c r="AE15" s="254"/>
      <c r="AF15" s="254"/>
      <c r="AG15" s="254"/>
      <c r="AH15" s="152"/>
      <c r="AI15" s="153"/>
      <c r="AJ15" s="153"/>
      <c r="AK15" s="154"/>
      <c r="AL15" s="99"/>
      <c r="AM15" s="68"/>
      <c r="AN15" s="69"/>
      <c r="AO15" s="69"/>
      <c r="AP15" s="69"/>
      <c r="AQ15" s="39"/>
      <c r="AR15" s="39"/>
      <c r="AS15" s="368" t="s">
        <v>89</v>
      </c>
      <c r="AT15" s="369"/>
      <c r="AU15" s="369"/>
      <c r="AV15" s="369"/>
      <c r="AW15" s="297" t="s">
        <v>99</v>
      </c>
      <c r="AX15" s="298"/>
      <c r="AY15" s="298"/>
      <c r="AZ15" s="299"/>
      <c r="BA15" s="99"/>
      <c r="BB15" s="99"/>
      <c r="BC15" s="99"/>
      <c r="BD15" s="99"/>
      <c r="BE15" s="99"/>
      <c r="BF15" s="99"/>
      <c r="BG15" s="99"/>
      <c r="BH15" s="99"/>
      <c r="BI15" s="99"/>
      <c r="BJ15" s="99"/>
      <c r="BL15" s="435"/>
      <c r="BM15" s="364"/>
      <c r="BN15" s="44">
        <f t="shared" si="0"/>
        <v>0</v>
      </c>
      <c r="BO15" s="65">
        <f t="shared" si="0"/>
        <v>0</v>
      </c>
      <c r="BP15" s="101">
        <f>ROUNDDOWN(F15*0.1,1)</f>
        <v>0</v>
      </c>
      <c r="BQ15" s="427"/>
      <c r="BR15" s="101">
        <f>IF($BQ$12&lt;=SUM($BP$12:BP15),IF($BQ$12-SUM($BP$12:BP14)&lt;0,0,$BQ$12-SUM($BP$12:BP14)),BP15)</f>
        <v>0</v>
      </c>
      <c r="BS15" s="389"/>
      <c r="BT15" s="101">
        <f t="shared" si="6"/>
        <v>0</v>
      </c>
      <c r="BU15" s="101">
        <f t="shared" si="1"/>
        <v>0</v>
      </c>
      <c r="BV15" s="389"/>
      <c r="BW15" s="380"/>
      <c r="BX15" s="373"/>
      <c r="BZ15" s="101">
        <f>IF(BL15="第2子軽減対象",ROUNDDOWN(BP15*0.5,0),IF(BL15="第3子以降軽減対象",0,BP15))</f>
        <v>0</v>
      </c>
      <c r="CA15" s="101">
        <f>IF($BQ$12&lt;=SUM($BZ$12:BZ15),IF($BQ$12-SUM($BZ$12:BZ14)&lt;0,0,$BQ$12-SUM($BZ$12:BZ14)),BZ15)</f>
        <v>0</v>
      </c>
      <c r="CB15" s="390"/>
      <c r="CC15" s="389"/>
      <c r="CD15" s="380"/>
      <c r="CE15" s="88">
        <f>IF($CD$12=0,0,IF($CD$12&gt;=SUM($CE$12:CE14),$CD$12-SUM($CE$12:CE14),0))</f>
        <v>0</v>
      </c>
      <c r="CF15" s="88">
        <f t="shared" si="4"/>
        <v>0</v>
      </c>
      <c r="CG15" s="377"/>
      <c r="CH15" s="373"/>
      <c r="CJ15" s="57"/>
    </row>
    <row r="16" spans="1:88" ht="25.5" customHeight="1" thickTop="1" x14ac:dyDescent="0.15">
      <c r="B16" s="360" t="s">
        <v>73</v>
      </c>
      <c r="C16" s="433"/>
      <c r="D16" s="49" t="s">
        <v>60</v>
      </c>
      <c r="E16" s="111"/>
      <c r="F16" s="576"/>
      <c r="G16" s="577"/>
      <c r="H16" s="577"/>
      <c r="I16" s="578"/>
      <c r="J16" s="237">
        <f t="shared" si="2"/>
        <v>0</v>
      </c>
      <c r="K16" s="237"/>
      <c r="L16" s="237"/>
      <c r="M16" s="237"/>
      <c r="N16" s="579"/>
      <c r="O16" s="580"/>
      <c r="P16" s="580"/>
      <c r="Q16" s="581"/>
      <c r="R16" s="247">
        <f t="shared" ref="R16" si="9">IF(N16&lt;=SUM(J16:M19),N16,SUM(J16:M19))</f>
        <v>0</v>
      </c>
      <c r="S16" s="248"/>
      <c r="T16" s="248"/>
      <c r="U16" s="249"/>
      <c r="V16" s="328">
        <f>IF($C$16="非該当",BR16,CA16)</f>
        <v>0</v>
      </c>
      <c r="W16" s="329"/>
      <c r="X16" s="329"/>
      <c r="Y16" s="330"/>
      <c r="Z16" s="328">
        <f>IF(C16="非該当",BT16,CE16)</f>
        <v>0</v>
      </c>
      <c r="AA16" s="329"/>
      <c r="AB16" s="329"/>
      <c r="AC16" s="330"/>
      <c r="AD16" s="247">
        <f>R16-SUM(Z16:AC19)</f>
        <v>0</v>
      </c>
      <c r="AE16" s="248"/>
      <c r="AF16" s="248"/>
      <c r="AG16" s="248"/>
      <c r="AH16" s="152"/>
      <c r="AI16" s="153"/>
      <c r="AJ16" s="153"/>
      <c r="AK16" s="154"/>
      <c r="AL16" s="39"/>
      <c r="AM16" s="350" t="s">
        <v>107</v>
      </c>
      <c r="AN16" s="351"/>
      <c r="AO16" s="351"/>
      <c r="AP16" s="352"/>
      <c r="AQ16" s="348" t="s">
        <v>4</v>
      </c>
      <c r="AR16" s="230" t="s">
        <v>70</v>
      </c>
      <c r="AS16" s="417" t="s">
        <v>121</v>
      </c>
      <c r="AT16" s="418"/>
      <c r="AU16" s="418"/>
      <c r="AV16" s="419"/>
      <c r="AW16" s="381" t="s">
        <v>66</v>
      </c>
      <c r="AX16" s="382"/>
      <c r="AY16" s="382"/>
      <c r="AZ16" s="383"/>
      <c r="BA16" s="300" t="s">
        <v>100</v>
      </c>
      <c r="BB16" s="300"/>
      <c r="BC16" s="300"/>
      <c r="BD16" s="301"/>
      <c r="BE16" s="293" t="s">
        <v>113</v>
      </c>
      <c r="BF16" s="99"/>
      <c r="BG16" s="99"/>
      <c r="BH16" s="99"/>
      <c r="BI16" s="99"/>
      <c r="BJ16" s="99"/>
      <c r="BL16" s="433">
        <f>C16</f>
        <v>0</v>
      </c>
      <c r="BM16" s="49" t="s">
        <v>60</v>
      </c>
      <c r="BN16" s="42">
        <f t="shared" si="0"/>
        <v>0</v>
      </c>
      <c r="BO16" s="97">
        <f t="shared" si="0"/>
        <v>0</v>
      </c>
      <c r="BP16" s="56">
        <f>ROUNDDOWN(F16*0.1,0)</f>
        <v>0</v>
      </c>
      <c r="BQ16" s="425">
        <f>N16</f>
        <v>0</v>
      </c>
      <c r="BR16" s="67">
        <f>IF(BQ16&lt;=BP16,BQ16,BP16)</f>
        <v>0</v>
      </c>
      <c r="BS16" s="387">
        <f>IF(BQ16&lt;SUM(BP16:BP19),BQ16,SUM(BP16:BP19))</f>
        <v>0</v>
      </c>
      <c r="BT16" s="67">
        <f t="shared" si="6"/>
        <v>0</v>
      </c>
      <c r="BU16" s="67">
        <f t="shared" si="1"/>
        <v>0</v>
      </c>
      <c r="BV16" s="387">
        <f>SUM(BT16:BT19)</f>
        <v>0</v>
      </c>
      <c r="BW16" s="378">
        <f t="shared" ref="BW16" si="10">BS16-BV16</f>
        <v>0</v>
      </c>
      <c r="BX16" s="373"/>
      <c r="BZ16" s="94">
        <f>IF(BL16="第2子軽減対象",ROUNDDOWN(BP16*0.5,0),IF(BL16="第3子以降軽減対象",0,BP16))</f>
        <v>0</v>
      </c>
      <c r="CA16" s="94">
        <f>IF(BQ16&lt;=BZ16,BQ16,BZ16)</f>
        <v>0</v>
      </c>
      <c r="CB16" s="390">
        <f>SUM(CA16:CA19)</f>
        <v>0</v>
      </c>
      <c r="CC16" s="387">
        <f>IF(BL16="非該当",0,BW16)</f>
        <v>0</v>
      </c>
      <c r="CD16" s="378">
        <f>IF(BL16="非該当",BV16,IF(CB16&gt;SUM($CC$8:$CC$23),CB16-SUM($CC$8:$CC$23),0))</f>
        <v>0</v>
      </c>
      <c r="CE16" s="86">
        <f>IF(CD16=0,0,IF(CA16&gt;=CD16,CD16,CA16))</f>
        <v>0</v>
      </c>
      <c r="CF16" s="86">
        <f t="shared" si="4"/>
        <v>0</v>
      </c>
      <c r="CG16" s="376">
        <f>SUM(CF16:CF19)</f>
        <v>0</v>
      </c>
      <c r="CH16" s="373"/>
      <c r="CJ16" s="57"/>
    </row>
    <row r="17" spans="1:88" ht="25.5" customHeight="1" thickBot="1" x14ac:dyDescent="0.2">
      <c r="B17" s="361"/>
      <c r="C17" s="434"/>
      <c r="D17" s="363"/>
      <c r="E17" s="112"/>
      <c r="F17" s="588"/>
      <c r="G17" s="589"/>
      <c r="H17" s="589"/>
      <c r="I17" s="590"/>
      <c r="J17" s="246">
        <f t="shared" si="2"/>
        <v>0</v>
      </c>
      <c r="K17" s="246"/>
      <c r="L17" s="246"/>
      <c r="M17" s="246"/>
      <c r="N17" s="582"/>
      <c r="O17" s="583"/>
      <c r="P17" s="583"/>
      <c r="Q17" s="584"/>
      <c r="R17" s="250"/>
      <c r="S17" s="251"/>
      <c r="T17" s="251"/>
      <c r="U17" s="252"/>
      <c r="V17" s="246">
        <f t="shared" ref="V17:V19" si="11">IF($C$16="非該当",BR17,CA17)</f>
        <v>0</v>
      </c>
      <c r="W17" s="246"/>
      <c r="X17" s="246"/>
      <c r="Y17" s="246"/>
      <c r="Z17" s="246">
        <f>IF(C16="非該当",BT17,CE17)</f>
        <v>0</v>
      </c>
      <c r="AA17" s="246"/>
      <c r="AB17" s="246"/>
      <c r="AC17" s="246"/>
      <c r="AD17" s="250"/>
      <c r="AE17" s="251"/>
      <c r="AF17" s="251"/>
      <c r="AG17" s="251"/>
      <c r="AH17" s="152"/>
      <c r="AI17" s="153"/>
      <c r="AJ17" s="153"/>
      <c r="AK17" s="154"/>
      <c r="AL17" s="99"/>
      <c r="AM17" s="353"/>
      <c r="AN17" s="354"/>
      <c r="AO17" s="354"/>
      <c r="AP17" s="355"/>
      <c r="AQ17" s="349"/>
      <c r="AR17" s="288"/>
      <c r="AS17" s="358"/>
      <c r="AT17" s="245"/>
      <c r="AU17" s="245"/>
      <c r="AV17" s="420"/>
      <c r="AW17" s="384"/>
      <c r="AX17" s="385"/>
      <c r="AY17" s="385"/>
      <c r="AZ17" s="386"/>
      <c r="BA17" s="302"/>
      <c r="BB17" s="302"/>
      <c r="BC17" s="302"/>
      <c r="BD17" s="303"/>
      <c r="BE17" s="294"/>
      <c r="BF17" s="99"/>
      <c r="BG17" s="99"/>
      <c r="BH17" s="99"/>
      <c r="BI17" s="99"/>
      <c r="BJ17" s="99"/>
      <c r="BL17" s="434">
        <f>C17</f>
        <v>0</v>
      </c>
      <c r="BM17" s="439"/>
      <c r="BN17" s="43">
        <f t="shared" si="0"/>
        <v>0</v>
      </c>
      <c r="BO17" s="96">
        <f t="shared" si="0"/>
        <v>0</v>
      </c>
      <c r="BP17" s="95">
        <f>ROUNDDOWN(F17*0.1,0)</f>
        <v>0</v>
      </c>
      <c r="BQ17" s="426">
        <f>N17</f>
        <v>0</v>
      </c>
      <c r="BR17" s="95">
        <f>IF($BQ$16&lt;=SUM($BP$16:BP17),IF($BQ$16-SUM($BP$16:BP16)&lt;0,0,$BQ$16-SUM($BP$16:BP16)),BP17)</f>
        <v>0</v>
      </c>
      <c r="BS17" s="388">
        <f>R17</f>
        <v>0</v>
      </c>
      <c r="BT17" s="95">
        <f t="shared" si="6"/>
        <v>0</v>
      </c>
      <c r="BU17" s="95">
        <f t="shared" si="1"/>
        <v>0</v>
      </c>
      <c r="BV17" s="388"/>
      <c r="BW17" s="379"/>
      <c r="BX17" s="373"/>
      <c r="BZ17" s="95">
        <f>IF(BL16="第2子軽減対象",ROUNDDOWN(BP17*0.5,0),IF(BL16="第3子以降軽減対象",0,BP17))</f>
        <v>0</v>
      </c>
      <c r="CA17" s="95">
        <f>IF($BQ$16&lt;=SUM($BZ$16:BZ17),IF($BQ$16-SUM($BZ$16:BZ16)&lt;0,0,$BQ$16-SUM($BZ$16:BZ16)),BZ17)</f>
        <v>0</v>
      </c>
      <c r="CB17" s="390"/>
      <c r="CC17" s="388"/>
      <c r="CD17" s="379"/>
      <c r="CE17" s="87">
        <f>IF($CD$16=0,0,IF($CD$16&gt;=CE16,$CD$16-CE16,0))</f>
        <v>0</v>
      </c>
      <c r="CF17" s="87">
        <f t="shared" si="4"/>
        <v>0</v>
      </c>
      <c r="CG17" s="373"/>
      <c r="CH17" s="373"/>
      <c r="CJ17" s="57"/>
    </row>
    <row r="18" spans="1:88" ht="25.5" customHeight="1" x14ac:dyDescent="0.15">
      <c r="B18" s="361"/>
      <c r="C18" s="434"/>
      <c r="D18" s="363"/>
      <c r="E18" s="112"/>
      <c r="F18" s="588"/>
      <c r="G18" s="589"/>
      <c r="H18" s="589"/>
      <c r="I18" s="590"/>
      <c r="J18" s="246">
        <f t="shared" si="2"/>
        <v>0</v>
      </c>
      <c r="K18" s="246"/>
      <c r="L18" s="246"/>
      <c r="M18" s="246"/>
      <c r="N18" s="582"/>
      <c r="O18" s="583"/>
      <c r="P18" s="583"/>
      <c r="Q18" s="584"/>
      <c r="R18" s="250"/>
      <c r="S18" s="251"/>
      <c r="T18" s="251"/>
      <c r="U18" s="252"/>
      <c r="V18" s="246">
        <f t="shared" si="11"/>
        <v>0</v>
      </c>
      <c r="W18" s="246"/>
      <c r="X18" s="246"/>
      <c r="Y18" s="246"/>
      <c r="Z18" s="246">
        <f>IF(C16="非該当",BT18,CE18)</f>
        <v>0</v>
      </c>
      <c r="AA18" s="246"/>
      <c r="AB18" s="246"/>
      <c r="AC18" s="246"/>
      <c r="AD18" s="250"/>
      <c r="AE18" s="251"/>
      <c r="AF18" s="251"/>
      <c r="AG18" s="251"/>
      <c r="AH18" s="152"/>
      <c r="AI18" s="153"/>
      <c r="AJ18" s="153"/>
      <c r="AK18" s="154"/>
      <c r="AL18" s="99"/>
      <c r="AM18" s="325" t="str">
        <f>IF(AH8=0,"",IF(AH8&gt;AH29,BM2,BM3))</f>
        <v>世帯での上限管理を適用</v>
      </c>
      <c r="AN18" s="326"/>
      <c r="AO18" s="326"/>
      <c r="AP18" s="327"/>
      <c r="AQ18" s="360" t="s">
        <v>71</v>
      </c>
      <c r="AR18" s="75" t="str">
        <f>E8</f>
        <v>A　事業所</v>
      </c>
      <c r="AS18" s="414">
        <f>IF($AH$8&gt;$AH$29,V29,V8)</f>
        <v>3457</v>
      </c>
      <c r="AT18" s="415"/>
      <c r="AU18" s="415"/>
      <c r="AV18" s="416"/>
      <c r="AW18" s="414">
        <f>IF(AH8&gt;N8,0,Z8)</f>
        <v>0</v>
      </c>
      <c r="AX18" s="415"/>
      <c r="AY18" s="415"/>
      <c r="AZ18" s="416"/>
      <c r="BA18" s="228">
        <f>AS18-AW18</f>
        <v>3457</v>
      </c>
      <c r="BB18" s="228"/>
      <c r="BC18" s="228"/>
      <c r="BD18" s="229"/>
      <c r="BE18" s="391">
        <f>SUM(BA18:BD33)</f>
        <v>4600</v>
      </c>
      <c r="BF18" s="99"/>
      <c r="BG18" s="99"/>
      <c r="BH18" s="99"/>
      <c r="BI18" s="7"/>
      <c r="BJ18" s="99"/>
      <c r="BL18" s="434">
        <f>C18</f>
        <v>0</v>
      </c>
      <c r="BM18" s="363"/>
      <c r="BN18" s="43">
        <f t="shared" si="0"/>
        <v>0</v>
      </c>
      <c r="BO18" s="71">
        <f t="shared" si="0"/>
        <v>0</v>
      </c>
      <c r="BP18" s="103">
        <f>ROUNDDOWN(F18*0.1,0)</f>
        <v>0</v>
      </c>
      <c r="BQ18" s="426">
        <f>N18</f>
        <v>0</v>
      </c>
      <c r="BR18" s="66">
        <f>IF($BQ$16&lt;=SUM($BP$16:BP18),IF($BQ$16-SUM($BP$16:BP17)&lt;0,0,$BQ$16-SUM($BP$16:BP17)),BP18)</f>
        <v>0</v>
      </c>
      <c r="BS18" s="388">
        <f>R18</f>
        <v>0</v>
      </c>
      <c r="BT18" s="66">
        <f t="shared" si="6"/>
        <v>0</v>
      </c>
      <c r="BU18" s="66">
        <f t="shared" si="1"/>
        <v>0</v>
      </c>
      <c r="BV18" s="388"/>
      <c r="BW18" s="379"/>
      <c r="BX18" s="373"/>
      <c r="BZ18" s="95">
        <f>IF(BL16="第2子軽減対象",ROUNDDOWN(BP18*0.5,0),IF(BL16="第3子以降軽減対象",0,BP18))</f>
        <v>0</v>
      </c>
      <c r="CA18" s="95">
        <f>IF($BQ$16&lt;=SUM($BZ$16:BZ18),IF($BQ$16-SUM($BZ$16:BZ17)&lt;0,0,$BQ$16-SUM($BZ$16:BZ17)),BZ18)</f>
        <v>0</v>
      </c>
      <c r="CB18" s="390"/>
      <c r="CC18" s="388"/>
      <c r="CD18" s="379"/>
      <c r="CE18" s="87">
        <f>IF($CD$16=0,0,IF($CD$16&gt;=SUM($CE$16:CE17),$CD$16-SUM($CE$16:CE17),0))</f>
        <v>0</v>
      </c>
      <c r="CF18" s="87">
        <f t="shared" si="4"/>
        <v>0</v>
      </c>
      <c r="CG18" s="373"/>
      <c r="CH18" s="373"/>
      <c r="CJ18" s="57"/>
    </row>
    <row r="19" spans="1:88" ht="25.5" customHeight="1" thickBot="1" x14ac:dyDescent="0.2">
      <c r="B19" s="362"/>
      <c r="C19" s="435"/>
      <c r="D19" s="364"/>
      <c r="E19" s="113"/>
      <c r="F19" s="573"/>
      <c r="G19" s="574"/>
      <c r="H19" s="574"/>
      <c r="I19" s="575"/>
      <c r="J19" s="256">
        <f t="shared" si="2"/>
        <v>0</v>
      </c>
      <c r="K19" s="257"/>
      <c r="L19" s="257"/>
      <c r="M19" s="258"/>
      <c r="N19" s="585"/>
      <c r="O19" s="586"/>
      <c r="P19" s="586"/>
      <c r="Q19" s="587"/>
      <c r="R19" s="253"/>
      <c r="S19" s="254"/>
      <c r="T19" s="254"/>
      <c r="U19" s="255"/>
      <c r="V19" s="256">
        <f t="shared" si="11"/>
        <v>0</v>
      </c>
      <c r="W19" s="257"/>
      <c r="X19" s="257"/>
      <c r="Y19" s="258"/>
      <c r="Z19" s="256">
        <f>IF(C16="非該当",BT19,CE19)</f>
        <v>0</v>
      </c>
      <c r="AA19" s="257"/>
      <c r="AB19" s="257"/>
      <c r="AC19" s="258"/>
      <c r="AD19" s="253"/>
      <c r="AE19" s="254"/>
      <c r="AF19" s="254"/>
      <c r="AG19" s="254"/>
      <c r="AH19" s="152"/>
      <c r="AI19" s="153"/>
      <c r="AJ19" s="153"/>
      <c r="AK19" s="154"/>
      <c r="AL19" s="99"/>
      <c r="AM19" s="322"/>
      <c r="AN19" s="323"/>
      <c r="AO19" s="323"/>
      <c r="AP19" s="324"/>
      <c r="AQ19" s="361"/>
      <c r="AR19" s="77" t="str">
        <f t="shared" ref="AR19:AR33" si="12">E9</f>
        <v>B　事業所</v>
      </c>
      <c r="AS19" s="289">
        <f t="shared" ref="AS19:AS33" si="13">IF($AH$8&gt;$AH$29,V30,V9)</f>
        <v>1143</v>
      </c>
      <c r="AT19" s="241"/>
      <c r="AU19" s="241"/>
      <c r="AV19" s="375"/>
      <c r="AW19" s="289">
        <f>IF(AH8&gt;N8,0,Z9)</f>
        <v>0</v>
      </c>
      <c r="AX19" s="241"/>
      <c r="AY19" s="241"/>
      <c r="AZ19" s="375"/>
      <c r="BA19" s="215">
        <f t="shared" ref="BA19:BA33" si="14">AS19-AW19</f>
        <v>1143</v>
      </c>
      <c r="BB19" s="215"/>
      <c r="BC19" s="215"/>
      <c r="BD19" s="216"/>
      <c r="BE19" s="392"/>
      <c r="BF19" s="99"/>
      <c r="BG19" s="99"/>
      <c r="BH19" s="99"/>
      <c r="BI19" s="7"/>
      <c r="BJ19" s="99"/>
      <c r="BL19" s="435"/>
      <c r="BM19" s="364"/>
      <c r="BN19" s="44">
        <f t="shared" si="0"/>
        <v>0</v>
      </c>
      <c r="BO19" s="100">
        <f t="shared" si="0"/>
        <v>0</v>
      </c>
      <c r="BP19" s="101">
        <f>ROUNDDOWN(F19*0.1,1)</f>
        <v>0</v>
      </c>
      <c r="BQ19" s="427"/>
      <c r="BR19" s="101">
        <f>IF($BQ$16&lt;=SUM($BP$16:BP19),IF($BQ$16-SUM($BP$16:BP18)&lt;0,0,$BQ$16-SUM($BP$16:BP18)),BP19)</f>
        <v>0</v>
      </c>
      <c r="BS19" s="389"/>
      <c r="BT19" s="101">
        <f t="shared" si="6"/>
        <v>0</v>
      </c>
      <c r="BU19" s="101">
        <f t="shared" si="1"/>
        <v>0</v>
      </c>
      <c r="BV19" s="389"/>
      <c r="BW19" s="380"/>
      <c r="BX19" s="373"/>
      <c r="BZ19" s="101">
        <f>IF(BL19="第2子軽減対象",ROUNDDOWN(BP19*0.5,0),IF(BL19="第3子以降軽減対象",0,BP19))</f>
        <v>0</v>
      </c>
      <c r="CA19" s="101">
        <f>IF($BQ$16&lt;=SUM($BZ$16:BZ19),IF($BQ$16-SUM($BZ$16:BZ18)&lt;0,0,$BQ$16-SUM($BZ$16:BZ18)),BZ19)</f>
        <v>0</v>
      </c>
      <c r="CB19" s="390"/>
      <c r="CC19" s="389"/>
      <c r="CD19" s="380"/>
      <c r="CE19" s="88">
        <f>IF($CD$16=0,0,IF($CD$16&gt;=SUM($CE$16:CE18),$CD$16-SUM($CE$16:CE18),0))</f>
        <v>0</v>
      </c>
      <c r="CF19" s="88">
        <f t="shared" si="4"/>
        <v>0</v>
      </c>
      <c r="CG19" s="377"/>
      <c r="CH19" s="373"/>
      <c r="CJ19" s="57"/>
    </row>
    <row r="20" spans="1:88" ht="24.95" customHeight="1" x14ac:dyDescent="0.15">
      <c r="B20" s="360" t="s">
        <v>74</v>
      </c>
      <c r="C20" s="440"/>
      <c r="D20" s="49" t="s">
        <v>60</v>
      </c>
      <c r="E20" s="111"/>
      <c r="F20" s="576"/>
      <c r="G20" s="577"/>
      <c r="H20" s="577"/>
      <c r="I20" s="578"/>
      <c r="J20" s="237">
        <f t="shared" si="2"/>
        <v>0</v>
      </c>
      <c r="K20" s="237"/>
      <c r="L20" s="237"/>
      <c r="M20" s="237"/>
      <c r="N20" s="579"/>
      <c r="O20" s="580"/>
      <c r="P20" s="580"/>
      <c r="Q20" s="581"/>
      <c r="R20" s="247">
        <f t="shared" ref="R20" si="15">IF(N20&lt;=SUM(J20:M23),N20,SUM(J20:M23))</f>
        <v>0</v>
      </c>
      <c r="S20" s="248"/>
      <c r="T20" s="248"/>
      <c r="U20" s="249"/>
      <c r="V20" s="237">
        <f>IF($C$20="非該当",BR20,CA20)</f>
        <v>0</v>
      </c>
      <c r="W20" s="237"/>
      <c r="X20" s="237"/>
      <c r="Y20" s="237"/>
      <c r="Z20" s="237">
        <f>IF(C20="非該当",BT20,CE20)</f>
        <v>0</v>
      </c>
      <c r="AA20" s="237"/>
      <c r="AB20" s="237"/>
      <c r="AC20" s="237"/>
      <c r="AD20" s="247">
        <f>R20-SUM(Z20:AC23)</f>
        <v>0</v>
      </c>
      <c r="AE20" s="248"/>
      <c r="AF20" s="248"/>
      <c r="AG20" s="259"/>
      <c r="AH20" s="152"/>
      <c r="AI20" s="153"/>
      <c r="AJ20" s="153"/>
      <c r="AK20" s="154"/>
      <c r="AL20" s="7"/>
      <c r="AM20" s="322"/>
      <c r="AN20" s="323"/>
      <c r="AO20" s="323"/>
      <c r="AP20" s="324"/>
      <c r="AQ20" s="361"/>
      <c r="AR20" s="77" t="str">
        <f t="shared" si="12"/>
        <v>C　事業所</v>
      </c>
      <c r="AS20" s="289">
        <f t="shared" si="13"/>
        <v>0</v>
      </c>
      <c r="AT20" s="241"/>
      <c r="AU20" s="241"/>
      <c r="AV20" s="375"/>
      <c r="AW20" s="289">
        <f>IF(AH8&gt;N8,0,Z10)</f>
        <v>0</v>
      </c>
      <c r="AX20" s="241"/>
      <c r="AY20" s="241"/>
      <c r="AZ20" s="375"/>
      <c r="BA20" s="215">
        <f t="shared" si="14"/>
        <v>0</v>
      </c>
      <c r="BB20" s="215"/>
      <c r="BC20" s="215"/>
      <c r="BD20" s="216"/>
      <c r="BE20" s="392"/>
      <c r="BF20" s="99"/>
      <c r="BG20" s="99"/>
      <c r="BH20" s="99"/>
      <c r="BI20" s="7"/>
      <c r="BJ20" s="7"/>
      <c r="BL20" s="436">
        <f>C20</f>
        <v>0</v>
      </c>
      <c r="BM20" s="49" t="s">
        <v>60</v>
      </c>
      <c r="BN20" s="42">
        <f t="shared" si="0"/>
        <v>0</v>
      </c>
      <c r="BO20" s="72">
        <f t="shared" si="0"/>
        <v>0</v>
      </c>
      <c r="BP20" s="103">
        <f>ROUNDDOWN(F20*0.1,0)</f>
        <v>0</v>
      </c>
      <c r="BQ20" s="425">
        <f>N20</f>
        <v>0</v>
      </c>
      <c r="BR20" s="67">
        <f>IF(BQ20&lt;=BP20,BQ20,BP20)</f>
        <v>0</v>
      </c>
      <c r="BS20" s="387">
        <f>IF(BQ20&lt;SUM(BP20:BP23),BQ20,SUM(BP20:BP23))</f>
        <v>0</v>
      </c>
      <c r="BT20" s="67">
        <f t="shared" si="6"/>
        <v>0</v>
      </c>
      <c r="BU20" s="67">
        <f t="shared" si="1"/>
        <v>0</v>
      </c>
      <c r="BV20" s="387">
        <f>SUM(BT20:BT23)</f>
        <v>0</v>
      </c>
      <c r="BW20" s="378">
        <f t="shared" ref="BW20" si="16">BS20-BV20</f>
        <v>0</v>
      </c>
      <c r="BX20" s="373"/>
      <c r="BZ20" s="94">
        <f>IF(BL20="第2子軽減対象",ROUNDDOWN(BP20*0.5,0),IF(BL20="第3子以降軽減対象",0,BP20))</f>
        <v>0</v>
      </c>
      <c r="CA20" s="94">
        <f>IF(BQ20&lt;=BZ20,BQ20,BZ20)</f>
        <v>0</v>
      </c>
      <c r="CB20" s="390">
        <f>SUM(CA20:CA23)</f>
        <v>0</v>
      </c>
      <c r="CC20" s="390">
        <f>IF(BL20="非該当",0,BW20)</f>
        <v>0</v>
      </c>
      <c r="CD20" s="378">
        <f>IF(BL20="非該当",BV20,IF(CB20&gt;SUM($CC$8:$CC$23),CB20-SUM($CC$8:$CC$23),0))</f>
        <v>0</v>
      </c>
      <c r="CE20" s="86">
        <f>IF(CD20=0,0,IF(CA20&gt;=CD20,CD20,CA20))</f>
        <v>0</v>
      </c>
      <c r="CF20" s="89">
        <f t="shared" si="4"/>
        <v>0</v>
      </c>
      <c r="CG20" s="378">
        <f>SUM(CF20:CF23)</f>
        <v>0</v>
      </c>
      <c r="CH20" s="373"/>
      <c r="CJ20" s="57"/>
    </row>
    <row r="21" spans="1:88" ht="24.95" customHeight="1" thickBot="1" x14ac:dyDescent="0.2">
      <c r="B21" s="361"/>
      <c r="C21" s="441"/>
      <c r="D21" s="363"/>
      <c r="E21" s="112"/>
      <c r="F21" s="588"/>
      <c r="G21" s="589"/>
      <c r="H21" s="589"/>
      <c r="I21" s="590"/>
      <c r="J21" s="246">
        <f t="shared" si="2"/>
        <v>0</v>
      </c>
      <c r="K21" s="246"/>
      <c r="L21" s="246"/>
      <c r="M21" s="246"/>
      <c r="N21" s="582"/>
      <c r="O21" s="583"/>
      <c r="P21" s="583"/>
      <c r="Q21" s="584"/>
      <c r="R21" s="250"/>
      <c r="S21" s="251"/>
      <c r="T21" s="251"/>
      <c r="U21" s="252"/>
      <c r="V21" s="246">
        <f t="shared" ref="V21:V23" si="17">IF($C$20="非該当",BR21,CA21)</f>
        <v>0</v>
      </c>
      <c r="W21" s="246"/>
      <c r="X21" s="246"/>
      <c r="Y21" s="246"/>
      <c r="Z21" s="246">
        <f>IF(C20="非該当",BT21,CE21)</f>
        <v>0</v>
      </c>
      <c r="AA21" s="246"/>
      <c r="AB21" s="246"/>
      <c r="AC21" s="246"/>
      <c r="AD21" s="250"/>
      <c r="AE21" s="251"/>
      <c r="AF21" s="251"/>
      <c r="AG21" s="260"/>
      <c r="AH21" s="152"/>
      <c r="AI21" s="153"/>
      <c r="AJ21" s="153"/>
      <c r="AK21" s="154"/>
      <c r="AL21" s="7"/>
      <c r="AM21" s="322"/>
      <c r="AN21" s="323"/>
      <c r="AO21" s="323"/>
      <c r="AP21" s="324"/>
      <c r="AQ21" s="362"/>
      <c r="AR21" s="78">
        <f t="shared" si="12"/>
        <v>0</v>
      </c>
      <c r="AS21" s="394">
        <f t="shared" si="13"/>
        <v>0</v>
      </c>
      <c r="AT21" s="395"/>
      <c r="AU21" s="395"/>
      <c r="AV21" s="396"/>
      <c r="AW21" s="394">
        <f>IF(AH8&gt;N8,0,Z11)</f>
        <v>0</v>
      </c>
      <c r="AX21" s="395"/>
      <c r="AY21" s="395"/>
      <c r="AZ21" s="396"/>
      <c r="BA21" s="226">
        <f t="shared" si="14"/>
        <v>0</v>
      </c>
      <c r="BB21" s="226"/>
      <c r="BC21" s="226"/>
      <c r="BD21" s="227"/>
      <c r="BE21" s="392"/>
      <c r="BF21" s="99"/>
      <c r="BG21" s="99"/>
      <c r="BH21" s="99"/>
      <c r="BI21" s="7"/>
      <c r="BJ21" s="7"/>
      <c r="BL21" s="437">
        <f>C21</f>
        <v>0</v>
      </c>
      <c r="BM21" s="439"/>
      <c r="BN21" s="43">
        <f t="shared" si="0"/>
        <v>0</v>
      </c>
      <c r="BO21" s="104">
        <f t="shared" si="0"/>
        <v>0</v>
      </c>
      <c r="BP21" s="95">
        <f>ROUNDDOWN(F21*0.1,0)</f>
        <v>0</v>
      </c>
      <c r="BQ21" s="426">
        <f>N21</f>
        <v>0</v>
      </c>
      <c r="BR21" s="95">
        <f>IF($BQ$20&lt;=SUM($BP$20:BP21),IF($BQ$20-SUM($BP$20:BP20)&lt;0,0,$BQ$20-SUM($BP$20:BP20)),BP21)</f>
        <v>0</v>
      </c>
      <c r="BS21" s="388">
        <f>R21</f>
        <v>0</v>
      </c>
      <c r="BT21" s="95">
        <f t="shared" si="6"/>
        <v>0</v>
      </c>
      <c r="BU21" s="95">
        <f t="shared" si="1"/>
        <v>0</v>
      </c>
      <c r="BV21" s="388"/>
      <c r="BW21" s="379"/>
      <c r="BX21" s="373"/>
      <c r="BZ21" s="95">
        <f>IF(BL20="第2子軽減対象",ROUNDDOWN(BP21*0.5,0),IF(BL20="第3子以降軽減対象",0,BP21))</f>
        <v>0</v>
      </c>
      <c r="CA21" s="95">
        <f>IF($BQ$20&lt;=SUM($BZ$20:BZ21),IF($BQ$20-SUM($BZ$20:BZ20)&lt;0,0,$BQ$20-SUM($BZ$20:BZ20)),BZ21)</f>
        <v>0</v>
      </c>
      <c r="CB21" s="390"/>
      <c r="CC21" s="390"/>
      <c r="CD21" s="379"/>
      <c r="CE21" s="87">
        <f>IF(CD20=0,0,IF(CD20&gt;=CE20,CD20-CE20,0))</f>
        <v>0</v>
      </c>
      <c r="CF21" s="90">
        <f t="shared" si="4"/>
        <v>0</v>
      </c>
      <c r="CG21" s="379"/>
      <c r="CH21" s="373"/>
      <c r="CJ21" s="57"/>
    </row>
    <row r="22" spans="1:88" ht="24.95" customHeight="1" x14ac:dyDescent="0.15">
      <c r="B22" s="361"/>
      <c r="C22" s="441"/>
      <c r="D22" s="363"/>
      <c r="E22" s="112"/>
      <c r="F22" s="588"/>
      <c r="G22" s="589"/>
      <c r="H22" s="589"/>
      <c r="I22" s="590"/>
      <c r="J22" s="246">
        <f t="shared" si="2"/>
        <v>0</v>
      </c>
      <c r="K22" s="246"/>
      <c r="L22" s="246"/>
      <c r="M22" s="246"/>
      <c r="N22" s="582"/>
      <c r="O22" s="583"/>
      <c r="P22" s="583"/>
      <c r="Q22" s="584"/>
      <c r="R22" s="250"/>
      <c r="S22" s="251"/>
      <c r="T22" s="251"/>
      <c r="U22" s="252"/>
      <c r="V22" s="246">
        <f t="shared" si="17"/>
        <v>0</v>
      </c>
      <c r="W22" s="246"/>
      <c r="X22" s="246"/>
      <c r="Y22" s="246"/>
      <c r="Z22" s="246">
        <f>IF(C20="非該当",BT22,CE22)</f>
        <v>0</v>
      </c>
      <c r="AA22" s="246"/>
      <c r="AB22" s="246"/>
      <c r="AC22" s="246"/>
      <c r="AD22" s="250"/>
      <c r="AE22" s="251"/>
      <c r="AF22" s="251"/>
      <c r="AG22" s="260"/>
      <c r="AH22" s="152"/>
      <c r="AI22" s="153"/>
      <c r="AJ22" s="153"/>
      <c r="AK22" s="154"/>
      <c r="AL22" s="7"/>
      <c r="AM22" s="322"/>
      <c r="AN22" s="323"/>
      <c r="AO22" s="323"/>
      <c r="AP22" s="324"/>
      <c r="AQ22" s="360" t="s">
        <v>72</v>
      </c>
      <c r="AR22" s="75" t="str">
        <f t="shared" si="12"/>
        <v>A　事業所</v>
      </c>
      <c r="AS22" s="414">
        <f t="shared" si="13"/>
        <v>0</v>
      </c>
      <c r="AT22" s="415"/>
      <c r="AU22" s="415"/>
      <c r="AV22" s="416"/>
      <c r="AW22" s="414">
        <f>IF(AH8&gt;N12,0,Z12)</f>
        <v>0</v>
      </c>
      <c r="AX22" s="415"/>
      <c r="AY22" s="415"/>
      <c r="AZ22" s="416"/>
      <c r="BA22" s="228">
        <f t="shared" si="14"/>
        <v>0</v>
      </c>
      <c r="BB22" s="228"/>
      <c r="BC22" s="228"/>
      <c r="BD22" s="229"/>
      <c r="BE22" s="392"/>
      <c r="BF22" s="99"/>
      <c r="BG22" s="99"/>
      <c r="BH22" s="99"/>
      <c r="BI22" s="99"/>
      <c r="BJ22" s="7"/>
      <c r="BL22" s="437">
        <f>C22</f>
        <v>0</v>
      </c>
      <c r="BM22" s="363"/>
      <c r="BN22" s="43">
        <f t="shared" si="0"/>
        <v>0</v>
      </c>
      <c r="BO22" s="73">
        <f t="shared" si="0"/>
        <v>0</v>
      </c>
      <c r="BP22" s="103">
        <f>ROUNDDOWN(F22*0.1,0)</f>
        <v>0</v>
      </c>
      <c r="BQ22" s="426">
        <f>N22</f>
        <v>0</v>
      </c>
      <c r="BR22" s="66">
        <f>IF($BQ$20&lt;=SUM($BP$20:BP22),IF($BQ$20-SUM($BP$20:BP21)&lt;0,0,$BQ$20-SUM($BP$20:BP21)),BP22)</f>
        <v>0</v>
      </c>
      <c r="BS22" s="388">
        <f>R22</f>
        <v>0</v>
      </c>
      <c r="BT22" s="66">
        <f t="shared" si="6"/>
        <v>0</v>
      </c>
      <c r="BU22" s="66">
        <f t="shared" si="1"/>
        <v>0</v>
      </c>
      <c r="BV22" s="388"/>
      <c r="BW22" s="379"/>
      <c r="BX22" s="373"/>
      <c r="BZ22" s="95">
        <f>IF(BL20="第2子軽減対象",ROUNDDOWN(BP22*0.5,0),IF(BL20="第3子以降軽減対象",0,BP22))</f>
        <v>0</v>
      </c>
      <c r="CA22" s="95">
        <f>IF($BQ$20&lt;=SUM($BZ$20:BZ22),IF($BQ$20-SUM($BZ$20:BZ21)&lt;0,0,$BQ$20-SUM($BZ$20:BZ21)),BZ22)</f>
        <v>0</v>
      </c>
      <c r="CB22" s="390"/>
      <c r="CC22" s="390"/>
      <c r="CD22" s="379"/>
      <c r="CE22" s="87">
        <f>IF($CD$20=0,0,IF($CD$20&gt;=SUM($CE$20:CE21),$CD$20-SUM($CE$20:CE21),0))</f>
        <v>0</v>
      </c>
      <c r="CF22" s="90">
        <f t="shared" si="4"/>
        <v>0</v>
      </c>
      <c r="CG22" s="379"/>
      <c r="CH22" s="373"/>
      <c r="CJ22" s="57"/>
    </row>
    <row r="23" spans="1:88" ht="24.95" customHeight="1" thickBot="1" x14ac:dyDescent="0.2">
      <c r="B23" s="362"/>
      <c r="C23" s="442"/>
      <c r="D23" s="364"/>
      <c r="E23" s="113"/>
      <c r="F23" s="573"/>
      <c r="G23" s="574"/>
      <c r="H23" s="574"/>
      <c r="I23" s="575"/>
      <c r="J23" s="256">
        <f t="shared" si="2"/>
        <v>0</v>
      </c>
      <c r="K23" s="257"/>
      <c r="L23" s="257"/>
      <c r="M23" s="258"/>
      <c r="N23" s="585"/>
      <c r="O23" s="586"/>
      <c r="P23" s="586"/>
      <c r="Q23" s="587"/>
      <c r="R23" s="253"/>
      <c r="S23" s="254"/>
      <c r="T23" s="254"/>
      <c r="U23" s="255"/>
      <c r="V23" s="256">
        <f t="shared" si="17"/>
        <v>0</v>
      </c>
      <c r="W23" s="257"/>
      <c r="X23" s="257"/>
      <c r="Y23" s="258"/>
      <c r="Z23" s="256">
        <f>IF(C20="非該当",BT23,CE23)</f>
        <v>0</v>
      </c>
      <c r="AA23" s="257"/>
      <c r="AB23" s="257"/>
      <c r="AC23" s="258"/>
      <c r="AD23" s="253"/>
      <c r="AE23" s="254"/>
      <c r="AF23" s="254"/>
      <c r="AG23" s="261"/>
      <c r="AH23" s="155"/>
      <c r="AI23" s="156"/>
      <c r="AJ23" s="156"/>
      <c r="AK23" s="157"/>
      <c r="AL23" s="7"/>
      <c r="AM23" s="322"/>
      <c r="AN23" s="323"/>
      <c r="AO23" s="323"/>
      <c r="AP23" s="324"/>
      <c r="AQ23" s="361"/>
      <c r="AR23" s="77" t="str">
        <f t="shared" si="12"/>
        <v>D　事業所</v>
      </c>
      <c r="AS23" s="289">
        <f t="shared" si="13"/>
        <v>0</v>
      </c>
      <c r="AT23" s="241"/>
      <c r="AU23" s="241"/>
      <c r="AV23" s="375"/>
      <c r="AW23" s="289">
        <f>IF(AH8&gt;N12,0,Z13)</f>
        <v>0</v>
      </c>
      <c r="AX23" s="241"/>
      <c r="AY23" s="241"/>
      <c r="AZ23" s="375"/>
      <c r="BA23" s="215">
        <f t="shared" si="14"/>
        <v>0</v>
      </c>
      <c r="BB23" s="215"/>
      <c r="BC23" s="215"/>
      <c r="BD23" s="216"/>
      <c r="BE23" s="392"/>
      <c r="BF23" s="99"/>
      <c r="BG23" s="99"/>
      <c r="BH23" s="99"/>
      <c r="BI23" s="99"/>
      <c r="BJ23" s="7"/>
      <c r="BL23" s="438"/>
      <c r="BM23" s="364"/>
      <c r="BN23" s="44">
        <f t="shared" si="0"/>
        <v>0</v>
      </c>
      <c r="BO23" s="100">
        <f t="shared" si="0"/>
        <v>0</v>
      </c>
      <c r="BP23" s="101">
        <f>ROUNDDOWN(F23*0.1,1)</f>
        <v>0</v>
      </c>
      <c r="BQ23" s="427"/>
      <c r="BR23" s="101">
        <f>IF($BQ$20&lt;=SUM($BP$20:BP23),IF($BQ$20-SUM($BP$20:BP22)&lt;0,0,$BQ$20-SUM($BP$20:BP22)),BP23)</f>
        <v>0</v>
      </c>
      <c r="BS23" s="389"/>
      <c r="BT23" s="101">
        <f t="shared" si="6"/>
        <v>0</v>
      </c>
      <c r="BU23" s="101">
        <f t="shared" si="1"/>
        <v>0</v>
      </c>
      <c r="BV23" s="389"/>
      <c r="BW23" s="380"/>
      <c r="BX23" s="374"/>
      <c r="BZ23" s="101">
        <f>IF(BL23="第2子軽減対象",ROUNDDOWN(BP23*0.5,0),IF(BL23="第3子以降軽減対象",0,BP23))</f>
        <v>0</v>
      </c>
      <c r="CA23" s="101">
        <f>IF($BQ$20&lt;=SUM($BZ$20:BZ23),IF($BQ$20-SUM($BZ$20:BZ22)&lt;0,0,$BQ$20-SUM($BZ$20:BZ22)),BZ23)</f>
        <v>0</v>
      </c>
      <c r="CB23" s="390"/>
      <c r="CC23" s="390"/>
      <c r="CD23" s="380"/>
      <c r="CE23" s="88">
        <f>IF($CD$20=0,0,IF($CD$20&gt;=SUM($CE$20:CE22),$CD$20-SUM($CE$20:CE22),0))</f>
        <v>0</v>
      </c>
      <c r="CF23" s="91">
        <f t="shared" si="4"/>
        <v>0</v>
      </c>
      <c r="CG23" s="380"/>
      <c r="CH23" s="374"/>
      <c r="CJ23" s="57"/>
    </row>
    <row r="24" spans="1:88" ht="24.95" customHeight="1" x14ac:dyDescent="0.15">
      <c r="B24" s="18"/>
      <c r="C24" s="18"/>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99"/>
      <c r="AM24" s="322" t="str">
        <f>IF(AH8=0,"","↓")</f>
        <v>↓</v>
      </c>
      <c r="AN24" s="323"/>
      <c r="AO24" s="323"/>
      <c r="AP24" s="324"/>
      <c r="AQ24" s="361"/>
      <c r="AR24" s="77" t="str">
        <f t="shared" si="12"/>
        <v>E　事業所</v>
      </c>
      <c r="AS24" s="289">
        <f t="shared" si="13"/>
        <v>0</v>
      </c>
      <c r="AT24" s="241"/>
      <c r="AU24" s="241"/>
      <c r="AV24" s="375"/>
      <c r="AW24" s="289">
        <f>IF(AH8&gt;N12,0,Z14)</f>
        <v>0</v>
      </c>
      <c r="AX24" s="241"/>
      <c r="AY24" s="241"/>
      <c r="AZ24" s="375"/>
      <c r="BA24" s="215">
        <f t="shared" si="14"/>
        <v>0</v>
      </c>
      <c r="BB24" s="215"/>
      <c r="BC24" s="215"/>
      <c r="BD24" s="216"/>
      <c r="BE24" s="392"/>
      <c r="BF24" s="99"/>
      <c r="BG24" s="99"/>
      <c r="BH24" s="99"/>
      <c r="BI24" s="99"/>
      <c r="BJ24" s="99"/>
    </row>
    <row r="25" spans="1:88" ht="24.75" customHeight="1" thickBot="1" x14ac:dyDescent="0.2">
      <c r="A25" s="18" t="s">
        <v>67</v>
      </c>
      <c r="B25" s="18"/>
      <c r="C25" s="18"/>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99"/>
      <c r="AM25" s="322"/>
      <c r="AN25" s="323"/>
      <c r="AO25" s="323"/>
      <c r="AP25" s="324"/>
      <c r="AQ25" s="362"/>
      <c r="AR25" s="78">
        <f t="shared" si="12"/>
        <v>0</v>
      </c>
      <c r="AS25" s="394">
        <f t="shared" si="13"/>
        <v>0</v>
      </c>
      <c r="AT25" s="395"/>
      <c r="AU25" s="395"/>
      <c r="AV25" s="396"/>
      <c r="AW25" s="394">
        <f>IF(AH8&gt;N12,0,Z15)</f>
        <v>0</v>
      </c>
      <c r="AX25" s="395"/>
      <c r="AY25" s="395"/>
      <c r="AZ25" s="396"/>
      <c r="BA25" s="226">
        <f t="shared" si="14"/>
        <v>0</v>
      </c>
      <c r="BB25" s="226"/>
      <c r="BC25" s="226"/>
      <c r="BD25" s="227"/>
      <c r="BE25" s="392"/>
      <c r="BF25" s="99"/>
      <c r="BG25" s="99"/>
      <c r="BH25" s="99"/>
      <c r="BI25" s="99"/>
      <c r="BJ25" s="99"/>
    </row>
    <row r="26" spans="1:88" ht="24.75" customHeight="1" thickBot="1" x14ac:dyDescent="0.2">
      <c r="A26" s="18" t="s">
        <v>88</v>
      </c>
      <c r="B26" s="14"/>
      <c r="C26" s="14"/>
      <c r="D26" s="12"/>
      <c r="E26" s="12"/>
      <c r="J26" s="401" t="s">
        <v>89</v>
      </c>
      <c r="K26" s="402"/>
      <c r="L26" s="402"/>
      <c r="M26" s="403"/>
      <c r="Z26" s="45"/>
      <c r="AD26" s="14"/>
      <c r="AH26" s="262" t="s">
        <v>65</v>
      </c>
      <c r="AI26" s="306"/>
      <c r="AJ26" s="306"/>
      <c r="AK26" s="307"/>
      <c r="AL26" s="99"/>
      <c r="AM26" s="316" t="str">
        <f>IF(AH8=0,"",IF(AH8&gt;AH29,BO2,BO3))</f>
        <v>自治体助成なし</v>
      </c>
      <c r="AN26" s="317"/>
      <c r="AO26" s="317"/>
      <c r="AP26" s="318"/>
      <c r="AQ26" s="310" t="s">
        <v>73</v>
      </c>
      <c r="AR26" s="75">
        <f t="shared" si="12"/>
        <v>0</v>
      </c>
      <c r="AS26" s="406">
        <f t="shared" si="13"/>
        <v>0</v>
      </c>
      <c r="AT26" s="407"/>
      <c r="AU26" s="407"/>
      <c r="AV26" s="408"/>
      <c r="AW26" s="406">
        <f>IF(AH8&gt;N16,0,Z16)</f>
        <v>0</v>
      </c>
      <c r="AX26" s="407"/>
      <c r="AY26" s="407"/>
      <c r="AZ26" s="408"/>
      <c r="BA26" s="228">
        <f t="shared" si="14"/>
        <v>0</v>
      </c>
      <c r="BB26" s="228"/>
      <c r="BC26" s="228"/>
      <c r="BD26" s="229"/>
      <c r="BE26" s="392"/>
      <c r="BF26" s="99"/>
      <c r="BG26" s="99"/>
      <c r="BH26" s="99"/>
      <c r="BI26" s="99"/>
      <c r="BJ26" s="99"/>
    </row>
    <row r="27" spans="1:88" ht="25.5" customHeight="1" x14ac:dyDescent="0.15">
      <c r="B27" s="348" t="s">
        <v>4</v>
      </c>
      <c r="C27" s="412" t="s">
        <v>76</v>
      </c>
      <c r="D27" s="230" t="s">
        <v>16</v>
      </c>
      <c r="E27" s="235"/>
      <c r="F27" s="230" t="s">
        <v>0</v>
      </c>
      <c r="G27" s="234"/>
      <c r="H27" s="234"/>
      <c r="I27" s="235"/>
      <c r="J27" s="404" t="s">
        <v>91</v>
      </c>
      <c r="K27" s="429"/>
      <c r="L27" s="429"/>
      <c r="M27" s="430"/>
      <c r="N27" s="230" t="s">
        <v>2</v>
      </c>
      <c r="O27" s="234"/>
      <c r="P27" s="234"/>
      <c r="Q27" s="235"/>
      <c r="R27" s="275" t="s">
        <v>90</v>
      </c>
      <c r="S27" s="234"/>
      <c r="T27" s="234"/>
      <c r="U27" s="235"/>
      <c r="V27" s="275" t="s">
        <v>101</v>
      </c>
      <c r="W27" s="234"/>
      <c r="X27" s="234"/>
      <c r="Y27" s="235"/>
      <c r="Z27" s="308" t="s">
        <v>58</v>
      </c>
      <c r="AA27" s="308"/>
      <c r="AB27" s="308"/>
      <c r="AC27" s="308"/>
      <c r="AD27" s="308" t="s">
        <v>63</v>
      </c>
      <c r="AE27" s="308"/>
      <c r="AF27" s="308"/>
      <c r="AG27" s="342"/>
      <c r="AH27" s="269" t="s">
        <v>69</v>
      </c>
      <c r="AI27" s="270"/>
      <c r="AJ27" s="270"/>
      <c r="AK27" s="271"/>
      <c r="AL27" s="99"/>
      <c r="AM27" s="316"/>
      <c r="AN27" s="317"/>
      <c r="AO27" s="317"/>
      <c r="AP27" s="318"/>
      <c r="AQ27" s="311"/>
      <c r="AR27" s="77">
        <f t="shared" si="12"/>
        <v>0</v>
      </c>
      <c r="AS27" s="409">
        <f t="shared" si="13"/>
        <v>0</v>
      </c>
      <c r="AT27" s="410"/>
      <c r="AU27" s="410"/>
      <c r="AV27" s="411"/>
      <c r="AW27" s="409">
        <f>IF(AH8&gt;N16,0,Z17)</f>
        <v>0</v>
      </c>
      <c r="AX27" s="410"/>
      <c r="AY27" s="410"/>
      <c r="AZ27" s="411"/>
      <c r="BA27" s="215">
        <f t="shared" si="14"/>
        <v>0</v>
      </c>
      <c r="BB27" s="215"/>
      <c r="BC27" s="215"/>
      <c r="BD27" s="216"/>
      <c r="BE27" s="392"/>
      <c r="BF27" s="99"/>
      <c r="BG27" s="99"/>
      <c r="BH27" s="99"/>
      <c r="BI27" s="99"/>
      <c r="BJ27" s="99"/>
    </row>
    <row r="28" spans="1:88" ht="25.5" customHeight="1" thickBot="1" x14ac:dyDescent="0.2">
      <c r="B28" s="349"/>
      <c r="C28" s="413"/>
      <c r="D28" s="232"/>
      <c r="E28" s="233"/>
      <c r="F28" s="232"/>
      <c r="G28" s="236"/>
      <c r="H28" s="236"/>
      <c r="I28" s="233"/>
      <c r="J28" s="405"/>
      <c r="K28" s="431"/>
      <c r="L28" s="431"/>
      <c r="M28" s="432"/>
      <c r="N28" s="232"/>
      <c r="O28" s="236"/>
      <c r="P28" s="236"/>
      <c r="Q28" s="233"/>
      <c r="R28" s="232"/>
      <c r="S28" s="236"/>
      <c r="T28" s="236"/>
      <c r="U28" s="233"/>
      <c r="V28" s="232"/>
      <c r="W28" s="236"/>
      <c r="X28" s="236"/>
      <c r="Y28" s="233"/>
      <c r="Z28" s="309"/>
      <c r="AA28" s="309"/>
      <c r="AB28" s="309"/>
      <c r="AC28" s="309"/>
      <c r="AD28" s="309"/>
      <c r="AE28" s="309"/>
      <c r="AF28" s="309"/>
      <c r="AG28" s="343"/>
      <c r="AH28" s="272"/>
      <c r="AI28" s="273"/>
      <c r="AJ28" s="273"/>
      <c r="AK28" s="274"/>
      <c r="AL28" s="99"/>
      <c r="AM28" s="316"/>
      <c r="AN28" s="317"/>
      <c r="AO28" s="317"/>
      <c r="AP28" s="318"/>
      <c r="AQ28" s="311"/>
      <c r="AR28" s="77">
        <f t="shared" si="12"/>
        <v>0</v>
      </c>
      <c r="AS28" s="409">
        <f t="shared" si="13"/>
        <v>0</v>
      </c>
      <c r="AT28" s="410"/>
      <c r="AU28" s="410"/>
      <c r="AV28" s="411"/>
      <c r="AW28" s="409">
        <f>IF(AH8&gt;N16,0,Z18)</f>
        <v>0</v>
      </c>
      <c r="AX28" s="410"/>
      <c r="AY28" s="410"/>
      <c r="AZ28" s="411"/>
      <c r="BA28" s="215">
        <f t="shared" si="14"/>
        <v>0</v>
      </c>
      <c r="BB28" s="215"/>
      <c r="BC28" s="215"/>
      <c r="BD28" s="216"/>
      <c r="BE28" s="392"/>
      <c r="BF28" s="7"/>
      <c r="BG28" s="7"/>
      <c r="BH28" s="7"/>
      <c r="BI28" s="99"/>
      <c r="BJ28" s="99"/>
    </row>
    <row r="29" spans="1:88" ht="25.5" customHeight="1" thickBot="1" x14ac:dyDescent="0.2">
      <c r="B29" s="360" t="s">
        <v>71</v>
      </c>
      <c r="C29" s="412" t="str">
        <f>C8</f>
        <v>非該当</v>
      </c>
      <c r="D29" s="49" t="s">
        <v>60</v>
      </c>
      <c r="E29" s="108" t="str">
        <f>IF(E8="","",E8)</f>
        <v>A　事業所</v>
      </c>
      <c r="F29" s="237">
        <f t="shared" ref="F29:F44" si="18">IF(F8="",0,F8)</f>
        <v>34570</v>
      </c>
      <c r="G29" s="237" t="str">
        <f t="shared" ref="G29:I44" si="19">IF(G8="","",G8)</f>
        <v/>
      </c>
      <c r="H29" s="237" t="str">
        <f t="shared" si="19"/>
        <v/>
      </c>
      <c r="I29" s="237" t="str">
        <f t="shared" si="19"/>
        <v/>
      </c>
      <c r="J29" s="328">
        <f t="shared" ref="J29:J44" si="20">BZ8</f>
        <v>3457</v>
      </c>
      <c r="K29" s="329"/>
      <c r="L29" s="329"/>
      <c r="M29" s="330"/>
      <c r="N29" s="247">
        <f>IF(N8="",0,N8)</f>
        <v>4600</v>
      </c>
      <c r="O29" s="248"/>
      <c r="P29" s="248"/>
      <c r="Q29" s="249"/>
      <c r="R29" s="247">
        <f>IF(N29&lt;=SUM(J29:M32),N29,SUM(J29:M32))</f>
        <v>4600</v>
      </c>
      <c r="S29" s="248"/>
      <c r="T29" s="248"/>
      <c r="U29" s="248"/>
      <c r="V29" s="237">
        <f>IF(N29&lt;=J29,N29,J29)</f>
        <v>3457</v>
      </c>
      <c r="W29" s="237"/>
      <c r="X29" s="237"/>
      <c r="Y29" s="237"/>
      <c r="Z29" s="336"/>
      <c r="AA29" s="336"/>
      <c r="AB29" s="336"/>
      <c r="AC29" s="336"/>
      <c r="AD29" s="336"/>
      <c r="AE29" s="336"/>
      <c r="AF29" s="336"/>
      <c r="AG29" s="339"/>
      <c r="AH29" s="149">
        <f>IF(SUM(R29:U44)&gt;N29,N29,SUM(R29:U44))</f>
        <v>4600</v>
      </c>
      <c r="AI29" s="150"/>
      <c r="AJ29" s="150"/>
      <c r="AK29" s="151"/>
      <c r="AL29" s="39"/>
      <c r="AM29" s="316"/>
      <c r="AN29" s="317"/>
      <c r="AO29" s="317"/>
      <c r="AP29" s="318"/>
      <c r="AQ29" s="312"/>
      <c r="AR29" s="78">
        <f t="shared" si="12"/>
        <v>0</v>
      </c>
      <c r="AS29" s="365">
        <f t="shared" si="13"/>
        <v>0</v>
      </c>
      <c r="AT29" s="366"/>
      <c r="AU29" s="366"/>
      <c r="AV29" s="367"/>
      <c r="AW29" s="365">
        <f>IF(AH8&gt;N16,0,Z19)</f>
        <v>0</v>
      </c>
      <c r="AX29" s="366"/>
      <c r="AY29" s="366"/>
      <c r="AZ29" s="367"/>
      <c r="BA29" s="226">
        <f t="shared" si="14"/>
        <v>0</v>
      </c>
      <c r="BB29" s="226"/>
      <c r="BC29" s="226"/>
      <c r="BD29" s="227"/>
      <c r="BE29" s="392"/>
      <c r="BF29" s="7"/>
      <c r="BG29" s="7"/>
      <c r="BH29" s="7"/>
      <c r="BI29" s="99"/>
      <c r="BJ29" s="99"/>
    </row>
    <row r="30" spans="1:88" ht="25.5" customHeight="1" x14ac:dyDescent="0.15">
      <c r="B30" s="361"/>
      <c r="C30" s="428"/>
      <c r="D30" s="363"/>
      <c r="E30" s="109" t="str">
        <f t="shared" ref="E30:E44" si="21">IF(E9="","",E9)</f>
        <v>B　事業所</v>
      </c>
      <c r="F30" s="246">
        <f t="shared" si="18"/>
        <v>48290</v>
      </c>
      <c r="G30" s="246" t="str">
        <f t="shared" si="19"/>
        <v/>
      </c>
      <c r="H30" s="246" t="str">
        <f t="shared" si="19"/>
        <v/>
      </c>
      <c r="I30" s="246" t="str">
        <f t="shared" si="19"/>
        <v/>
      </c>
      <c r="J30" s="331">
        <f t="shared" si="20"/>
        <v>4829</v>
      </c>
      <c r="K30" s="332"/>
      <c r="L30" s="332"/>
      <c r="M30" s="333"/>
      <c r="N30" s="250"/>
      <c r="O30" s="251"/>
      <c r="P30" s="251"/>
      <c r="Q30" s="252"/>
      <c r="R30" s="250"/>
      <c r="S30" s="251"/>
      <c r="T30" s="251"/>
      <c r="U30" s="251"/>
      <c r="V30" s="246">
        <f>IF($N$29&lt;=SUM($J$29:M30)+SUM($J$33+$J$37+$J$41),IF($N$29-(SUM($J$33+$J$37+$J$41)+SUM($J$29:M29))&lt;0,0,($N$29-(SUM($J$33+$J$37+$J$41)+SUM($J$29:M29)))),J30)</f>
        <v>1143</v>
      </c>
      <c r="W30" s="246"/>
      <c r="X30" s="246"/>
      <c r="Y30" s="246"/>
      <c r="Z30" s="337"/>
      <c r="AA30" s="337"/>
      <c r="AB30" s="337"/>
      <c r="AC30" s="337"/>
      <c r="AD30" s="337"/>
      <c r="AE30" s="337"/>
      <c r="AF30" s="337"/>
      <c r="AG30" s="340"/>
      <c r="AH30" s="152"/>
      <c r="AI30" s="153"/>
      <c r="AJ30" s="153"/>
      <c r="AK30" s="154"/>
      <c r="AL30" s="99"/>
      <c r="AM30" s="316"/>
      <c r="AN30" s="317"/>
      <c r="AO30" s="317"/>
      <c r="AP30" s="318"/>
      <c r="AQ30" s="310" t="s">
        <v>74</v>
      </c>
      <c r="AR30" s="75">
        <f t="shared" si="12"/>
        <v>0</v>
      </c>
      <c r="AS30" s="406">
        <f t="shared" si="13"/>
        <v>0</v>
      </c>
      <c r="AT30" s="407"/>
      <c r="AU30" s="407"/>
      <c r="AV30" s="408"/>
      <c r="AW30" s="406">
        <f>IF(AH8&gt;N20,0,Z20)</f>
        <v>0</v>
      </c>
      <c r="AX30" s="407"/>
      <c r="AY30" s="407"/>
      <c r="AZ30" s="408"/>
      <c r="BA30" s="228">
        <f t="shared" si="14"/>
        <v>0</v>
      </c>
      <c r="BB30" s="228"/>
      <c r="BC30" s="228"/>
      <c r="BD30" s="229"/>
      <c r="BE30" s="392"/>
      <c r="BF30" s="7"/>
      <c r="BG30" s="7"/>
      <c r="BH30" s="7"/>
      <c r="BI30" s="99"/>
      <c r="BJ30" s="99"/>
    </row>
    <row r="31" spans="1:88" ht="25.5" customHeight="1" x14ac:dyDescent="0.15">
      <c r="B31" s="361"/>
      <c r="C31" s="428"/>
      <c r="D31" s="363"/>
      <c r="E31" s="109" t="str">
        <f t="shared" si="21"/>
        <v>C　事業所</v>
      </c>
      <c r="F31" s="246">
        <f t="shared" si="18"/>
        <v>40430</v>
      </c>
      <c r="G31" s="246" t="str">
        <f t="shared" si="19"/>
        <v/>
      </c>
      <c r="H31" s="246" t="str">
        <f t="shared" si="19"/>
        <v/>
      </c>
      <c r="I31" s="246" t="str">
        <f t="shared" si="19"/>
        <v/>
      </c>
      <c r="J31" s="331">
        <f t="shared" si="20"/>
        <v>4043</v>
      </c>
      <c r="K31" s="332"/>
      <c r="L31" s="332"/>
      <c r="M31" s="333"/>
      <c r="N31" s="250"/>
      <c r="O31" s="251"/>
      <c r="P31" s="251"/>
      <c r="Q31" s="252"/>
      <c r="R31" s="250"/>
      <c r="S31" s="251"/>
      <c r="T31" s="251"/>
      <c r="U31" s="251"/>
      <c r="V31" s="331">
        <f>IF($N$29&lt;=SUM($J$29:M31)+J33+J37+J41,IF($N$29-(SUM($J$29:M30)+J33+J37+J41)&lt;0,0,($N$29-(SUM($J$29:M30)+J33+J37+N41))),J31)</f>
        <v>0</v>
      </c>
      <c r="W31" s="332"/>
      <c r="X31" s="332"/>
      <c r="Y31" s="333"/>
      <c r="Z31" s="337"/>
      <c r="AA31" s="337"/>
      <c r="AB31" s="337"/>
      <c r="AC31" s="337"/>
      <c r="AD31" s="337"/>
      <c r="AE31" s="337"/>
      <c r="AF31" s="337"/>
      <c r="AG31" s="340"/>
      <c r="AH31" s="152"/>
      <c r="AI31" s="153"/>
      <c r="AJ31" s="153"/>
      <c r="AK31" s="154"/>
      <c r="AL31" s="99"/>
      <c r="AM31" s="316"/>
      <c r="AN31" s="317"/>
      <c r="AO31" s="317"/>
      <c r="AP31" s="318"/>
      <c r="AQ31" s="311"/>
      <c r="AR31" s="77">
        <f t="shared" si="12"/>
        <v>0</v>
      </c>
      <c r="AS31" s="409">
        <f t="shared" si="13"/>
        <v>0</v>
      </c>
      <c r="AT31" s="410"/>
      <c r="AU31" s="410"/>
      <c r="AV31" s="411"/>
      <c r="AW31" s="409">
        <f>IF(AH8&gt;N20,0,Z21)</f>
        <v>0</v>
      </c>
      <c r="AX31" s="410"/>
      <c r="AY31" s="410"/>
      <c r="AZ31" s="411"/>
      <c r="BA31" s="215">
        <f t="shared" si="14"/>
        <v>0</v>
      </c>
      <c r="BB31" s="215"/>
      <c r="BC31" s="215"/>
      <c r="BD31" s="216"/>
      <c r="BE31" s="392"/>
      <c r="BF31" s="99"/>
      <c r="BG31" s="99"/>
      <c r="BH31" s="99"/>
      <c r="BI31" s="99"/>
      <c r="BJ31" s="99"/>
    </row>
    <row r="32" spans="1:88" ht="25.5" customHeight="1" x14ac:dyDescent="0.15">
      <c r="B32" s="362"/>
      <c r="C32" s="413"/>
      <c r="D32" s="364"/>
      <c r="E32" s="110" t="str">
        <f t="shared" si="21"/>
        <v/>
      </c>
      <c r="F32" s="256">
        <f t="shared" si="18"/>
        <v>0</v>
      </c>
      <c r="G32" s="257" t="str">
        <f t="shared" si="19"/>
        <v/>
      </c>
      <c r="H32" s="257" t="str">
        <f t="shared" si="19"/>
        <v/>
      </c>
      <c r="I32" s="258" t="str">
        <f t="shared" si="19"/>
        <v/>
      </c>
      <c r="J32" s="256">
        <f t="shared" si="20"/>
        <v>0</v>
      </c>
      <c r="K32" s="257"/>
      <c r="L32" s="257"/>
      <c r="M32" s="258"/>
      <c r="N32" s="253"/>
      <c r="O32" s="254"/>
      <c r="P32" s="254"/>
      <c r="Q32" s="255"/>
      <c r="R32" s="253"/>
      <c r="S32" s="254"/>
      <c r="T32" s="254"/>
      <c r="U32" s="254"/>
      <c r="V32" s="256">
        <f>IF($N$29&lt;=SUM($J$29:M32)+J33+J37+J41,IF($N$29-(SUM($J$29:M31)+J33+J37+J41)&lt;0,0,($N$29-(SUM($J$29:M31)+J33+J37+J41))),J32)</f>
        <v>0</v>
      </c>
      <c r="W32" s="257"/>
      <c r="X32" s="257"/>
      <c r="Y32" s="258"/>
      <c r="Z32" s="337"/>
      <c r="AA32" s="337"/>
      <c r="AB32" s="337"/>
      <c r="AC32" s="337"/>
      <c r="AD32" s="337"/>
      <c r="AE32" s="337"/>
      <c r="AF32" s="337"/>
      <c r="AG32" s="340"/>
      <c r="AH32" s="152"/>
      <c r="AI32" s="153"/>
      <c r="AJ32" s="153"/>
      <c r="AK32" s="154"/>
      <c r="AL32" s="99"/>
      <c r="AM32" s="316"/>
      <c r="AN32" s="317"/>
      <c r="AO32" s="317"/>
      <c r="AP32" s="318"/>
      <c r="AQ32" s="311"/>
      <c r="AR32" s="77">
        <f t="shared" si="12"/>
        <v>0</v>
      </c>
      <c r="AS32" s="409">
        <f t="shared" si="13"/>
        <v>0</v>
      </c>
      <c r="AT32" s="410"/>
      <c r="AU32" s="410"/>
      <c r="AV32" s="411"/>
      <c r="AW32" s="409">
        <f>IF(AH8&gt;N20,0,Z22)</f>
        <v>0</v>
      </c>
      <c r="AX32" s="410"/>
      <c r="AY32" s="410"/>
      <c r="AZ32" s="411"/>
      <c r="BA32" s="215">
        <f t="shared" si="14"/>
        <v>0</v>
      </c>
      <c r="BB32" s="215"/>
      <c r="BC32" s="215"/>
      <c r="BD32" s="216"/>
      <c r="BE32" s="392"/>
      <c r="BF32" s="99"/>
      <c r="BG32" s="99"/>
      <c r="BH32" s="99"/>
      <c r="BI32" s="99"/>
      <c r="BJ32" s="99"/>
    </row>
    <row r="33" spans="2:62" ht="25.5" customHeight="1" thickBot="1" x14ac:dyDescent="0.2">
      <c r="B33" s="360" t="s">
        <v>72</v>
      </c>
      <c r="C33" s="412" t="str">
        <f>C12</f>
        <v>第2子軽減対象</v>
      </c>
      <c r="D33" s="49" t="s">
        <v>60</v>
      </c>
      <c r="E33" s="108" t="str">
        <f t="shared" si="21"/>
        <v>A　事業所</v>
      </c>
      <c r="F33" s="237">
        <f t="shared" si="18"/>
        <v>0</v>
      </c>
      <c r="G33" s="237" t="str">
        <f t="shared" si="19"/>
        <v/>
      </c>
      <c r="H33" s="237" t="str">
        <f t="shared" si="19"/>
        <v/>
      </c>
      <c r="I33" s="237" t="str">
        <f t="shared" si="19"/>
        <v/>
      </c>
      <c r="J33" s="328">
        <f t="shared" si="20"/>
        <v>0</v>
      </c>
      <c r="K33" s="329"/>
      <c r="L33" s="329"/>
      <c r="M33" s="330"/>
      <c r="N33" s="247">
        <f>IF(N12="",0,N12)</f>
        <v>4600</v>
      </c>
      <c r="O33" s="248"/>
      <c r="P33" s="248"/>
      <c r="Q33" s="249"/>
      <c r="R33" s="247">
        <f t="shared" ref="R33" si="22">IF(N33&lt;=SUM(J33:M36),N33,SUM(J33:M36))</f>
        <v>4135</v>
      </c>
      <c r="S33" s="248"/>
      <c r="T33" s="248"/>
      <c r="U33" s="248"/>
      <c r="V33" s="237">
        <f>IF($N$29&lt;=SUM($J$29+$J$33),IF($N$29-SUM($J$29)&lt;0,0,($N$29-SUM($J$29))),J33)</f>
        <v>0</v>
      </c>
      <c r="W33" s="237"/>
      <c r="X33" s="237"/>
      <c r="Y33" s="237"/>
      <c r="Z33" s="337"/>
      <c r="AA33" s="337"/>
      <c r="AB33" s="337"/>
      <c r="AC33" s="337"/>
      <c r="AD33" s="337"/>
      <c r="AE33" s="337"/>
      <c r="AF33" s="337"/>
      <c r="AG33" s="340"/>
      <c r="AH33" s="152"/>
      <c r="AI33" s="153"/>
      <c r="AJ33" s="153"/>
      <c r="AK33" s="154"/>
      <c r="AL33" s="39"/>
      <c r="AM33" s="319"/>
      <c r="AN33" s="320"/>
      <c r="AO33" s="320"/>
      <c r="AP33" s="321"/>
      <c r="AQ33" s="312"/>
      <c r="AR33" s="78">
        <f t="shared" si="12"/>
        <v>0</v>
      </c>
      <c r="AS33" s="365">
        <f t="shared" si="13"/>
        <v>0</v>
      </c>
      <c r="AT33" s="366"/>
      <c r="AU33" s="366"/>
      <c r="AV33" s="367"/>
      <c r="AW33" s="365">
        <f>IF(AH8&gt;N20,0,Z23)</f>
        <v>0</v>
      </c>
      <c r="AX33" s="366"/>
      <c r="AY33" s="366"/>
      <c r="AZ33" s="367"/>
      <c r="BA33" s="226">
        <f t="shared" si="14"/>
        <v>0</v>
      </c>
      <c r="BB33" s="226"/>
      <c r="BC33" s="226"/>
      <c r="BD33" s="227"/>
      <c r="BE33" s="393"/>
      <c r="BF33" s="99"/>
      <c r="BG33" s="99"/>
      <c r="BH33" s="99"/>
      <c r="BI33" s="99"/>
      <c r="BJ33" s="99"/>
    </row>
    <row r="34" spans="2:62" ht="25.5" customHeight="1" x14ac:dyDescent="0.15">
      <c r="B34" s="361"/>
      <c r="C34" s="428"/>
      <c r="D34" s="363"/>
      <c r="E34" s="109" t="str">
        <f t="shared" si="21"/>
        <v>D　事業所</v>
      </c>
      <c r="F34" s="246">
        <f t="shared" si="18"/>
        <v>77280</v>
      </c>
      <c r="G34" s="246" t="str">
        <f t="shared" si="19"/>
        <v/>
      </c>
      <c r="H34" s="246" t="str">
        <f t="shared" si="19"/>
        <v/>
      </c>
      <c r="I34" s="246" t="str">
        <f t="shared" si="19"/>
        <v/>
      </c>
      <c r="J34" s="331">
        <f t="shared" si="20"/>
        <v>3864</v>
      </c>
      <c r="K34" s="332"/>
      <c r="L34" s="332"/>
      <c r="M34" s="333"/>
      <c r="N34" s="250"/>
      <c r="O34" s="251"/>
      <c r="P34" s="251"/>
      <c r="Q34" s="252"/>
      <c r="R34" s="250"/>
      <c r="S34" s="251"/>
      <c r="T34" s="251"/>
      <c r="U34" s="251"/>
      <c r="V34" s="246">
        <f>IF($N$29&lt;=SUM($J$29:M34)+SUM($J$37+$J$41),IF($N$29-(SUM($J$37+$J$41)+SUM($J$29:M33))&lt;0,0,($N$29-(SUM($J$37+$J$41)+SUM($J$29:M33)))),J34)</f>
        <v>0</v>
      </c>
      <c r="W34" s="246"/>
      <c r="X34" s="246"/>
      <c r="Y34" s="246"/>
      <c r="Z34" s="337"/>
      <c r="AA34" s="337"/>
      <c r="AB34" s="337"/>
      <c r="AC34" s="337"/>
      <c r="AD34" s="337"/>
      <c r="AE34" s="337"/>
      <c r="AF34" s="337"/>
      <c r="AG34" s="340"/>
      <c r="AH34" s="152"/>
      <c r="AI34" s="153"/>
      <c r="AJ34" s="153"/>
      <c r="AK34" s="154"/>
      <c r="AL34" s="99"/>
      <c r="AQ34" s="99"/>
      <c r="AR34" s="99"/>
      <c r="BA34" s="99"/>
      <c r="BB34" s="99"/>
      <c r="BC34" s="99"/>
      <c r="BD34" s="99"/>
      <c r="BE34" s="99"/>
      <c r="BF34" s="99"/>
      <c r="BG34" s="99"/>
      <c r="BH34" s="99"/>
      <c r="BI34" s="99"/>
      <c r="BJ34" s="99"/>
    </row>
    <row r="35" spans="2:62" ht="25.5" customHeight="1" x14ac:dyDescent="0.15">
      <c r="B35" s="361"/>
      <c r="C35" s="428"/>
      <c r="D35" s="363"/>
      <c r="E35" s="109" t="str">
        <f t="shared" si="21"/>
        <v>E　事業所</v>
      </c>
      <c r="F35" s="246">
        <f t="shared" si="18"/>
        <v>5432</v>
      </c>
      <c r="G35" s="246" t="str">
        <f t="shared" si="19"/>
        <v/>
      </c>
      <c r="H35" s="246" t="str">
        <f t="shared" si="19"/>
        <v/>
      </c>
      <c r="I35" s="246" t="str">
        <f t="shared" si="19"/>
        <v/>
      </c>
      <c r="J35" s="331">
        <f t="shared" si="20"/>
        <v>271</v>
      </c>
      <c r="K35" s="332"/>
      <c r="L35" s="332"/>
      <c r="M35" s="333"/>
      <c r="N35" s="250"/>
      <c r="O35" s="251"/>
      <c r="P35" s="251"/>
      <c r="Q35" s="252"/>
      <c r="R35" s="250"/>
      <c r="S35" s="251"/>
      <c r="T35" s="251"/>
      <c r="U35" s="251"/>
      <c r="V35" s="246">
        <f>IF($N$29&lt;=SUM($J$29:M35)+SUM($J$37+$J$41),IF($N$29-(SUM($J$37+$J$41)+SUM($J$29:M34))&lt;0,0,($N$29-(SUM($J$37+$J$41)+SUM($J$29:M34)))),J35)</f>
        <v>0</v>
      </c>
      <c r="W35" s="246"/>
      <c r="X35" s="246"/>
      <c r="Y35" s="246"/>
      <c r="Z35" s="337"/>
      <c r="AA35" s="337"/>
      <c r="AB35" s="337"/>
      <c r="AC35" s="337"/>
      <c r="AD35" s="337"/>
      <c r="AE35" s="337"/>
      <c r="AF35" s="337"/>
      <c r="AG35" s="340"/>
      <c r="AH35" s="152"/>
      <c r="AI35" s="153"/>
      <c r="AJ35" s="153"/>
      <c r="AK35" s="154"/>
      <c r="AL35" s="99"/>
      <c r="AQ35" s="99"/>
      <c r="AR35" s="99"/>
      <c r="BA35" s="99"/>
      <c r="BB35" s="99"/>
      <c r="BC35" s="99"/>
      <c r="BD35" s="99"/>
      <c r="BE35" s="99"/>
      <c r="BF35" s="99"/>
      <c r="BG35" s="99"/>
      <c r="BH35" s="99"/>
      <c r="BI35" s="99"/>
      <c r="BJ35" s="99"/>
    </row>
    <row r="36" spans="2:62" ht="25.5" customHeight="1" x14ac:dyDescent="0.15">
      <c r="B36" s="362"/>
      <c r="C36" s="413"/>
      <c r="D36" s="364"/>
      <c r="E36" s="110" t="str">
        <f t="shared" si="21"/>
        <v/>
      </c>
      <c r="F36" s="256">
        <f t="shared" si="18"/>
        <v>0</v>
      </c>
      <c r="G36" s="257" t="str">
        <f t="shared" si="19"/>
        <v/>
      </c>
      <c r="H36" s="257" t="str">
        <f t="shared" si="19"/>
        <v/>
      </c>
      <c r="I36" s="258" t="str">
        <f t="shared" si="19"/>
        <v/>
      </c>
      <c r="J36" s="256">
        <f t="shared" si="20"/>
        <v>0</v>
      </c>
      <c r="K36" s="257"/>
      <c r="L36" s="257"/>
      <c r="M36" s="258"/>
      <c r="N36" s="253"/>
      <c r="O36" s="254"/>
      <c r="P36" s="254"/>
      <c r="Q36" s="255"/>
      <c r="R36" s="253"/>
      <c r="S36" s="254"/>
      <c r="T36" s="254"/>
      <c r="U36" s="254"/>
      <c r="V36" s="256">
        <f>IF($N$29&lt;=SUM($J$29:M36)+SUM($J$37+$J$41),IF($N$29-(SUM($J$37+$J$41)+SUM($J$29:M35))&lt;0,0,($N$29-(SUM($J$37+$J$41)+SUM($J$29:M35)))),J36)</f>
        <v>0</v>
      </c>
      <c r="W36" s="257"/>
      <c r="X36" s="257"/>
      <c r="Y36" s="258"/>
      <c r="Z36" s="337"/>
      <c r="AA36" s="337"/>
      <c r="AB36" s="337"/>
      <c r="AC36" s="337"/>
      <c r="AD36" s="337"/>
      <c r="AE36" s="337"/>
      <c r="AF36" s="337"/>
      <c r="AG36" s="340"/>
      <c r="AH36" s="152"/>
      <c r="AI36" s="153"/>
      <c r="AJ36" s="153"/>
      <c r="AK36" s="154"/>
      <c r="AL36" s="99"/>
      <c r="AQ36" s="99"/>
      <c r="AR36" s="99"/>
      <c r="BA36" s="99"/>
      <c r="BB36" s="99"/>
      <c r="BC36" s="99"/>
      <c r="BD36" s="99"/>
      <c r="BE36" s="99"/>
      <c r="BF36" s="99"/>
      <c r="BG36" s="99"/>
      <c r="BH36" s="99"/>
      <c r="BI36" s="99"/>
      <c r="BJ36" s="99"/>
    </row>
    <row r="37" spans="2:62" ht="25.5" customHeight="1" x14ac:dyDescent="0.15">
      <c r="B37" s="360" t="s">
        <v>73</v>
      </c>
      <c r="C37" s="412">
        <f>C16</f>
        <v>0</v>
      </c>
      <c r="D37" s="49" t="s">
        <v>60</v>
      </c>
      <c r="E37" s="108" t="str">
        <f t="shared" si="21"/>
        <v/>
      </c>
      <c r="F37" s="328">
        <f t="shared" si="18"/>
        <v>0</v>
      </c>
      <c r="G37" s="329" t="str">
        <f t="shared" si="19"/>
        <v/>
      </c>
      <c r="H37" s="329" t="str">
        <f t="shared" si="19"/>
        <v/>
      </c>
      <c r="I37" s="330" t="str">
        <f t="shared" si="19"/>
        <v/>
      </c>
      <c r="J37" s="328">
        <f t="shared" si="20"/>
        <v>0</v>
      </c>
      <c r="K37" s="329"/>
      <c r="L37" s="329"/>
      <c r="M37" s="330"/>
      <c r="N37" s="247">
        <f>IF(N16="",0,N16)</f>
        <v>0</v>
      </c>
      <c r="O37" s="248"/>
      <c r="P37" s="248"/>
      <c r="Q37" s="249"/>
      <c r="R37" s="247">
        <f t="shared" ref="R37" si="23">IF(N37&lt;=SUM(J37:M40),N37,SUM(J37:M40))</f>
        <v>0</v>
      </c>
      <c r="S37" s="248"/>
      <c r="T37" s="248"/>
      <c r="U37" s="248"/>
      <c r="V37" s="237">
        <f>IF($N$29&lt;=SUM($J$29+$J$33+$J$37),IF($N$29-SUM($J$29+$J$33)&lt;0,0,($N$29-SUM($J$29+$J$33))),J37)</f>
        <v>0</v>
      </c>
      <c r="W37" s="237"/>
      <c r="X37" s="237"/>
      <c r="Y37" s="237"/>
      <c r="Z37" s="337"/>
      <c r="AA37" s="337"/>
      <c r="AB37" s="337"/>
      <c r="AC37" s="337"/>
      <c r="AD37" s="337"/>
      <c r="AE37" s="337"/>
      <c r="AF37" s="337"/>
      <c r="AG37" s="340"/>
      <c r="AH37" s="152"/>
      <c r="AI37" s="153"/>
      <c r="AJ37" s="153"/>
      <c r="AK37" s="154"/>
      <c r="AL37" s="99"/>
      <c r="AQ37" s="3"/>
      <c r="AR37" s="3"/>
      <c r="BA37" s="99"/>
      <c r="BB37" s="99"/>
      <c r="BC37" s="99"/>
      <c r="BD37" s="99"/>
      <c r="BE37" s="99"/>
      <c r="BF37" s="99"/>
      <c r="BG37" s="99"/>
      <c r="BH37" s="99"/>
      <c r="BI37" s="99"/>
      <c r="BJ37" s="99"/>
    </row>
    <row r="38" spans="2:62" ht="25.5" customHeight="1" x14ac:dyDescent="0.15">
      <c r="B38" s="361"/>
      <c r="C38" s="428"/>
      <c r="D38" s="363"/>
      <c r="E38" s="109" t="str">
        <f t="shared" si="21"/>
        <v/>
      </c>
      <c r="F38" s="331">
        <f t="shared" si="18"/>
        <v>0</v>
      </c>
      <c r="G38" s="332" t="str">
        <f t="shared" si="19"/>
        <v/>
      </c>
      <c r="H38" s="332" t="str">
        <f t="shared" si="19"/>
        <v/>
      </c>
      <c r="I38" s="333" t="str">
        <f t="shared" si="19"/>
        <v/>
      </c>
      <c r="J38" s="331">
        <f t="shared" si="20"/>
        <v>0</v>
      </c>
      <c r="K38" s="332"/>
      <c r="L38" s="332"/>
      <c r="M38" s="333"/>
      <c r="N38" s="250"/>
      <c r="O38" s="251"/>
      <c r="P38" s="251"/>
      <c r="Q38" s="252"/>
      <c r="R38" s="250"/>
      <c r="S38" s="251"/>
      <c r="T38" s="251"/>
      <c r="U38" s="251"/>
      <c r="V38" s="246">
        <f>IF($N$29&lt;=SUM($J$29:M38)+SUM($J$37+$J$41),IF($N$29-(SUM($J$41)+SUM($J$29:M37))&lt;0,0,($N$29-(SUM($J$41)+SUM($J$29:M37)))),J38)</f>
        <v>0</v>
      </c>
      <c r="W38" s="246"/>
      <c r="X38" s="246"/>
      <c r="Y38" s="246"/>
      <c r="Z38" s="337"/>
      <c r="AA38" s="337"/>
      <c r="AB38" s="337"/>
      <c r="AC38" s="337"/>
      <c r="AD38" s="337"/>
      <c r="AE38" s="337"/>
      <c r="AF38" s="337"/>
      <c r="AG38" s="340"/>
      <c r="AH38" s="152"/>
      <c r="AI38" s="153"/>
      <c r="AJ38" s="153"/>
      <c r="AK38" s="154"/>
      <c r="AL38" s="3"/>
      <c r="AQ38" s="3"/>
      <c r="AR38" s="3"/>
      <c r="BA38" s="99"/>
      <c r="BB38" s="99"/>
      <c r="BC38" s="99"/>
      <c r="BD38" s="99"/>
      <c r="BE38" s="99"/>
      <c r="BF38" s="99"/>
      <c r="BG38" s="99"/>
      <c r="BH38" s="99"/>
      <c r="BI38" s="3"/>
      <c r="BJ38" s="99"/>
    </row>
    <row r="39" spans="2:62" ht="25.5" customHeight="1" x14ac:dyDescent="0.15">
      <c r="B39" s="361"/>
      <c r="C39" s="428"/>
      <c r="D39" s="363"/>
      <c r="E39" s="109" t="str">
        <f t="shared" si="21"/>
        <v/>
      </c>
      <c r="F39" s="331">
        <f t="shared" si="18"/>
        <v>0</v>
      </c>
      <c r="G39" s="332" t="str">
        <f t="shared" si="19"/>
        <v/>
      </c>
      <c r="H39" s="332" t="str">
        <f t="shared" si="19"/>
        <v/>
      </c>
      <c r="I39" s="333" t="str">
        <f t="shared" si="19"/>
        <v/>
      </c>
      <c r="J39" s="331">
        <f t="shared" si="20"/>
        <v>0</v>
      </c>
      <c r="K39" s="332"/>
      <c r="L39" s="332"/>
      <c r="M39" s="333"/>
      <c r="N39" s="250"/>
      <c r="O39" s="251"/>
      <c r="P39" s="251"/>
      <c r="Q39" s="252"/>
      <c r="R39" s="250"/>
      <c r="S39" s="251"/>
      <c r="T39" s="251"/>
      <c r="U39" s="251"/>
      <c r="V39" s="246">
        <f>IF($N$29&lt;=SUM($J$29:M39)+SUM($J$37+$J$41),IF($N$29-(SUM($J$41)+SUM($J$29:M38))&lt;0,0,($N$29-(SUM($J$41)+SUM($J$29:M38)))),J39)</f>
        <v>0</v>
      </c>
      <c r="W39" s="246"/>
      <c r="X39" s="246"/>
      <c r="Y39" s="246"/>
      <c r="Z39" s="337"/>
      <c r="AA39" s="337"/>
      <c r="AB39" s="337"/>
      <c r="AC39" s="337"/>
      <c r="AD39" s="337"/>
      <c r="AE39" s="337"/>
      <c r="AF39" s="337"/>
      <c r="AG39" s="340"/>
      <c r="AH39" s="152"/>
      <c r="AI39" s="153"/>
      <c r="AJ39" s="153"/>
      <c r="AK39" s="154"/>
      <c r="AL39" s="3"/>
      <c r="AQ39" s="3"/>
      <c r="AR39" s="3"/>
      <c r="BA39" s="99"/>
      <c r="BB39" s="99"/>
      <c r="BC39" s="99"/>
      <c r="BD39" s="99"/>
      <c r="BE39" s="99"/>
      <c r="BF39" s="99"/>
      <c r="BG39" s="99"/>
      <c r="BH39" s="99"/>
      <c r="BI39" s="3"/>
      <c r="BJ39" s="3"/>
    </row>
    <row r="40" spans="2:62" ht="25.5" customHeight="1" x14ac:dyDescent="0.15">
      <c r="B40" s="362"/>
      <c r="C40" s="413"/>
      <c r="D40" s="364"/>
      <c r="E40" s="110" t="str">
        <f t="shared" si="21"/>
        <v/>
      </c>
      <c r="F40" s="256">
        <f t="shared" si="18"/>
        <v>0</v>
      </c>
      <c r="G40" s="257" t="str">
        <f t="shared" si="19"/>
        <v/>
      </c>
      <c r="H40" s="257" t="str">
        <f t="shared" si="19"/>
        <v/>
      </c>
      <c r="I40" s="258" t="str">
        <f t="shared" si="19"/>
        <v/>
      </c>
      <c r="J40" s="256">
        <f t="shared" si="20"/>
        <v>0</v>
      </c>
      <c r="K40" s="257"/>
      <c r="L40" s="257"/>
      <c r="M40" s="258"/>
      <c r="N40" s="253"/>
      <c r="O40" s="254"/>
      <c r="P40" s="254"/>
      <c r="Q40" s="255"/>
      <c r="R40" s="253"/>
      <c r="S40" s="254"/>
      <c r="T40" s="254"/>
      <c r="U40" s="254"/>
      <c r="V40" s="256">
        <f>IF($N$29&lt;=SUM($J$29:M40)+SUM($J$37+$J$41),IF($N$29-(SUM($J$41)+SUM($J$29:M39))&lt;0,0,($N$29-(SUM($J$41)+SUM($J$29:M39)))),J40)</f>
        <v>0</v>
      </c>
      <c r="W40" s="257"/>
      <c r="X40" s="257"/>
      <c r="Y40" s="258"/>
      <c r="Z40" s="337"/>
      <c r="AA40" s="337"/>
      <c r="AB40" s="337"/>
      <c r="AC40" s="337"/>
      <c r="AD40" s="337"/>
      <c r="AE40" s="337"/>
      <c r="AF40" s="337"/>
      <c r="AG40" s="340"/>
      <c r="AH40" s="152"/>
      <c r="AI40" s="153"/>
      <c r="AJ40" s="153"/>
      <c r="AK40" s="154"/>
      <c r="AL40" s="3"/>
      <c r="AQ40" s="3"/>
      <c r="AR40" s="3"/>
      <c r="BA40" s="99"/>
      <c r="BB40" s="99"/>
      <c r="BC40" s="99"/>
      <c r="BD40" s="99"/>
      <c r="BE40" s="99"/>
      <c r="BF40" s="99"/>
      <c r="BG40" s="99"/>
      <c r="BH40" s="99"/>
      <c r="BI40" s="3"/>
      <c r="BJ40" s="3"/>
    </row>
    <row r="41" spans="2:62" ht="25.5" customHeight="1" x14ac:dyDescent="0.15">
      <c r="B41" s="360" t="s">
        <v>74</v>
      </c>
      <c r="C41" s="412">
        <f>C20</f>
        <v>0</v>
      </c>
      <c r="D41" s="74" t="s">
        <v>60</v>
      </c>
      <c r="E41" s="108" t="str">
        <f t="shared" si="21"/>
        <v/>
      </c>
      <c r="F41" s="328">
        <f t="shared" si="18"/>
        <v>0</v>
      </c>
      <c r="G41" s="329" t="str">
        <f t="shared" si="19"/>
        <v/>
      </c>
      <c r="H41" s="329" t="str">
        <f t="shared" si="19"/>
        <v/>
      </c>
      <c r="I41" s="330" t="str">
        <f t="shared" si="19"/>
        <v/>
      </c>
      <c r="J41" s="328">
        <f t="shared" si="20"/>
        <v>0</v>
      </c>
      <c r="K41" s="329"/>
      <c r="L41" s="329"/>
      <c r="M41" s="330"/>
      <c r="N41" s="247">
        <f>IF(N20="",0,N20)</f>
        <v>0</v>
      </c>
      <c r="O41" s="248"/>
      <c r="P41" s="248"/>
      <c r="Q41" s="249"/>
      <c r="R41" s="247">
        <f t="shared" ref="R41" si="24">IF(N41&lt;=SUM(J41:M44),N41,SUM(J41:M44))</f>
        <v>0</v>
      </c>
      <c r="S41" s="248"/>
      <c r="T41" s="248"/>
      <c r="U41" s="248"/>
      <c r="V41" s="328">
        <f>IF($N$29&lt;=SUM($J$29+$J$33+$J$37+$J$41),IF($N$29-SUM($J$29+$J$33+$J$37)&lt;0,0,($N$29-SUM($J$29+$J$33+$J$37))),J41)</f>
        <v>0</v>
      </c>
      <c r="W41" s="329"/>
      <c r="X41" s="329"/>
      <c r="Y41" s="330"/>
      <c r="Z41" s="337"/>
      <c r="AA41" s="337"/>
      <c r="AB41" s="337"/>
      <c r="AC41" s="337"/>
      <c r="AD41" s="337"/>
      <c r="AE41" s="337"/>
      <c r="AF41" s="337"/>
      <c r="AG41" s="340"/>
      <c r="AH41" s="152"/>
      <c r="AI41" s="153"/>
      <c r="AJ41" s="153"/>
      <c r="AK41" s="154"/>
      <c r="AL41" s="3"/>
      <c r="AQ41" s="3"/>
      <c r="AR41" s="3"/>
      <c r="BA41" s="99"/>
      <c r="BB41" s="99"/>
      <c r="BC41" s="99"/>
      <c r="BD41" s="99"/>
      <c r="BE41" s="99"/>
      <c r="BF41" s="99"/>
      <c r="BG41" s="99"/>
      <c r="BH41" s="99"/>
      <c r="BI41" s="3"/>
      <c r="BJ41" s="3"/>
    </row>
    <row r="42" spans="2:62" ht="25.5" customHeight="1" x14ac:dyDescent="0.15">
      <c r="B42" s="361"/>
      <c r="C42" s="428"/>
      <c r="D42" s="363"/>
      <c r="E42" s="109" t="str">
        <f t="shared" si="21"/>
        <v/>
      </c>
      <c r="F42" s="331">
        <f t="shared" si="18"/>
        <v>0</v>
      </c>
      <c r="G42" s="332" t="str">
        <f t="shared" si="19"/>
        <v/>
      </c>
      <c r="H42" s="332" t="str">
        <f t="shared" si="19"/>
        <v/>
      </c>
      <c r="I42" s="333" t="str">
        <f t="shared" si="19"/>
        <v/>
      </c>
      <c r="J42" s="331">
        <f t="shared" si="20"/>
        <v>0</v>
      </c>
      <c r="K42" s="332"/>
      <c r="L42" s="332"/>
      <c r="M42" s="333"/>
      <c r="N42" s="250"/>
      <c r="O42" s="251"/>
      <c r="P42" s="251"/>
      <c r="Q42" s="252"/>
      <c r="R42" s="250"/>
      <c r="S42" s="251"/>
      <c r="T42" s="251"/>
      <c r="U42" s="251"/>
      <c r="V42" s="246">
        <f>IF($N$29&lt;=SUM($J$29:M42),IF($N$29-(SUM($J$29:M41))&lt;0,0,($N$29-(SUM($J$29:M41)))),J42)</f>
        <v>0</v>
      </c>
      <c r="W42" s="246"/>
      <c r="X42" s="246"/>
      <c r="Y42" s="246"/>
      <c r="Z42" s="337"/>
      <c r="AA42" s="337"/>
      <c r="AB42" s="337"/>
      <c r="AC42" s="337"/>
      <c r="AD42" s="337"/>
      <c r="AE42" s="337"/>
      <c r="AF42" s="337"/>
      <c r="AG42" s="340"/>
      <c r="AH42" s="152"/>
      <c r="AI42" s="153"/>
      <c r="AJ42" s="153"/>
      <c r="AK42" s="154"/>
      <c r="AL42" s="3"/>
      <c r="AQ42" s="3"/>
      <c r="AR42" s="3"/>
      <c r="BA42" s="99"/>
      <c r="BB42" s="99"/>
      <c r="BC42" s="99"/>
      <c r="BD42" s="99"/>
      <c r="BE42" s="99"/>
      <c r="BF42" s="99"/>
      <c r="BG42" s="99"/>
      <c r="BH42" s="99"/>
      <c r="BI42" s="3"/>
      <c r="BJ42" s="3"/>
    </row>
    <row r="43" spans="2:62" ht="25.5" customHeight="1" x14ac:dyDescent="0.15">
      <c r="B43" s="361"/>
      <c r="C43" s="428"/>
      <c r="D43" s="363"/>
      <c r="E43" s="109" t="str">
        <f t="shared" si="21"/>
        <v/>
      </c>
      <c r="F43" s="331">
        <f t="shared" si="18"/>
        <v>0</v>
      </c>
      <c r="G43" s="332" t="str">
        <f t="shared" si="19"/>
        <v/>
      </c>
      <c r="H43" s="332" t="str">
        <f t="shared" si="19"/>
        <v/>
      </c>
      <c r="I43" s="333" t="str">
        <f t="shared" si="19"/>
        <v/>
      </c>
      <c r="J43" s="331">
        <f t="shared" si="20"/>
        <v>0</v>
      </c>
      <c r="K43" s="332"/>
      <c r="L43" s="332"/>
      <c r="M43" s="333"/>
      <c r="N43" s="250"/>
      <c r="O43" s="251"/>
      <c r="P43" s="251"/>
      <c r="Q43" s="252"/>
      <c r="R43" s="250"/>
      <c r="S43" s="251"/>
      <c r="T43" s="251"/>
      <c r="U43" s="251"/>
      <c r="V43" s="246">
        <f>IF($N$29&lt;=SUM($J$29:M43),IF($N$29-(SUM($J$29:M42))&lt;0,0,($N$29-(SUM($J$29:M42)))),J43)</f>
        <v>0</v>
      </c>
      <c r="W43" s="246"/>
      <c r="X43" s="246"/>
      <c r="Y43" s="246"/>
      <c r="Z43" s="337"/>
      <c r="AA43" s="337"/>
      <c r="AB43" s="337"/>
      <c r="AC43" s="337"/>
      <c r="AD43" s="337"/>
      <c r="AE43" s="337"/>
      <c r="AF43" s="337"/>
      <c r="AG43" s="340"/>
      <c r="AH43" s="152"/>
      <c r="AI43" s="153"/>
      <c r="AJ43" s="153"/>
      <c r="AK43" s="154"/>
      <c r="AL43" s="3"/>
      <c r="AQ43" s="3"/>
      <c r="AR43" s="3"/>
      <c r="BA43" s="99"/>
      <c r="BB43" s="99"/>
      <c r="BC43" s="99"/>
      <c r="BD43" s="99"/>
      <c r="BE43" s="99"/>
      <c r="BF43" s="99"/>
      <c r="BG43" s="99"/>
      <c r="BH43" s="99"/>
      <c r="BI43" s="3"/>
      <c r="BJ43" s="3"/>
    </row>
    <row r="44" spans="2:62" ht="25.5" customHeight="1" thickBot="1" x14ac:dyDescent="0.2">
      <c r="B44" s="362"/>
      <c r="C44" s="413"/>
      <c r="D44" s="364"/>
      <c r="E44" s="110" t="str">
        <f t="shared" si="21"/>
        <v/>
      </c>
      <c r="F44" s="256">
        <f t="shared" si="18"/>
        <v>0</v>
      </c>
      <c r="G44" s="257" t="str">
        <f t="shared" si="19"/>
        <v/>
      </c>
      <c r="H44" s="257" t="str">
        <f t="shared" si="19"/>
        <v/>
      </c>
      <c r="I44" s="258" t="str">
        <f t="shared" si="19"/>
        <v/>
      </c>
      <c r="J44" s="256">
        <f t="shared" si="20"/>
        <v>0</v>
      </c>
      <c r="K44" s="257"/>
      <c r="L44" s="257"/>
      <c r="M44" s="258"/>
      <c r="N44" s="253"/>
      <c r="O44" s="254"/>
      <c r="P44" s="254"/>
      <c r="Q44" s="255"/>
      <c r="R44" s="253"/>
      <c r="S44" s="254"/>
      <c r="T44" s="254"/>
      <c r="U44" s="254"/>
      <c r="V44" s="256">
        <f>IF($N$29&lt;=SUM($J$29:M44),IF($N$29-(SUM($J$29:M43))&lt;0,0,($N$29-(SUM($J$29:M43)))),J44)</f>
        <v>0</v>
      </c>
      <c r="W44" s="257"/>
      <c r="X44" s="257"/>
      <c r="Y44" s="258"/>
      <c r="Z44" s="338"/>
      <c r="AA44" s="338"/>
      <c r="AB44" s="338"/>
      <c r="AC44" s="338"/>
      <c r="AD44" s="338"/>
      <c r="AE44" s="338"/>
      <c r="AF44" s="338"/>
      <c r="AG44" s="341"/>
      <c r="AH44" s="155"/>
      <c r="AI44" s="156"/>
      <c r="AJ44" s="156"/>
      <c r="AK44" s="157"/>
      <c r="AL44" s="3"/>
      <c r="AQ44" s="3"/>
      <c r="AR44" s="3"/>
      <c r="BA44" s="99"/>
      <c r="BB44" s="99"/>
      <c r="BC44" s="99"/>
      <c r="BD44" s="99"/>
      <c r="BE44" s="99"/>
      <c r="BF44" s="99"/>
      <c r="BG44" s="99"/>
      <c r="BH44" s="99"/>
      <c r="BI44" s="3"/>
      <c r="BJ44" s="3"/>
    </row>
    <row r="45" spans="2:62" ht="25.5" customHeight="1" x14ac:dyDescent="0.15">
      <c r="D45" s="9"/>
      <c r="E45" s="9"/>
      <c r="F45" s="9"/>
      <c r="G45" s="9"/>
      <c r="H45" s="9"/>
      <c r="I45" s="9"/>
      <c r="J45" s="9"/>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Q45" s="3"/>
      <c r="AR45" s="3"/>
      <c r="BA45" s="99"/>
      <c r="BB45" s="99"/>
      <c r="BC45" s="99"/>
      <c r="BD45" s="99"/>
      <c r="BE45" s="99"/>
      <c r="BF45" s="99"/>
      <c r="BG45" s="99"/>
      <c r="BH45" s="99"/>
      <c r="BI45" s="3"/>
      <c r="BJ45" s="3"/>
    </row>
    <row r="46" spans="2:62" ht="24.95" customHeight="1" x14ac:dyDescent="0.15">
      <c r="D46" s="10"/>
      <c r="E46" s="10"/>
      <c r="F46" s="11"/>
      <c r="G46" s="11"/>
      <c r="H46" s="11"/>
      <c r="I46" s="11"/>
      <c r="J46" s="11"/>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Q46" s="3"/>
      <c r="AR46" s="3"/>
      <c r="BA46" s="99"/>
      <c r="BB46" s="99"/>
      <c r="BC46" s="99"/>
      <c r="BD46" s="99"/>
      <c r="BE46" s="99"/>
      <c r="BF46" s="99"/>
      <c r="BG46" s="99"/>
      <c r="BH46" s="99"/>
      <c r="BI46" s="3"/>
      <c r="BJ46" s="3"/>
    </row>
    <row r="47" spans="2:62" ht="24.95" customHeight="1" x14ac:dyDescent="0.15">
      <c r="D47" s="10"/>
      <c r="E47" s="10"/>
      <c r="F47" s="11"/>
      <c r="G47" s="11"/>
      <c r="H47" s="11"/>
      <c r="I47" s="11"/>
      <c r="J47" s="11"/>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Q47" s="3"/>
      <c r="AR47" s="3"/>
      <c r="BA47" s="99"/>
      <c r="BB47" s="3"/>
      <c r="BC47" s="3"/>
      <c r="BD47" s="3"/>
      <c r="BE47" s="3"/>
      <c r="BF47" s="3"/>
      <c r="BG47" s="3"/>
      <c r="BH47" s="3"/>
      <c r="BI47" s="3"/>
      <c r="BJ47" s="3"/>
    </row>
    <row r="48" spans="2:62" ht="24.95" customHeight="1" x14ac:dyDescent="0.15">
      <c r="D48" s="10"/>
      <c r="E48" s="10"/>
      <c r="F48" s="11"/>
      <c r="G48" s="11"/>
      <c r="H48" s="11"/>
      <c r="I48" s="11"/>
      <c r="J48" s="11"/>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M48" s="99"/>
      <c r="AN48" s="99"/>
      <c r="AO48" s="99"/>
      <c r="AP48" s="99"/>
      <c r="AS48" s="99"/>
      <c r="AT48" s="99"/>
      <c r="AU48" s="99"/>
      <c r="AV48" s="99"/>
      <c r="AW48" s="99"/>
      <c r="AX48" s="99"/>
      <c r="AY48" s="99"/>
      <c r="AZ48" s="99"/>
      <c r="BA48" s="3"/>
      <c r="BB48" s="3"/>
      <c r="BC48" s="3"/>
      <c r="BD48" s="3"/>
      <c r="BE48" s="3"/>
      <c r="BF48" s="3"/>
      <c r="BG48" s="3"/>
      <c r="BH48" s="3"/>
      <c r="BJ48" s="3"/>
    </row>
    <row r="49" spans="4:60" ht="20.100000000000001" customHeight="1" x14ac:dyDescent="0.15">
      <c r="D49" s="10"/>
      <c r="E49" s="10"/>
      <c r="F49" s="11"/>
      <c r="G49" s="11"/>
      <c r="H49" s="11"/>
      <c r="I49" s="11"/>
      <c r="J49" s="11"/>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M49" s="3"/>
      <c r="AN49" s="3"/>
      <c r="AO49" s="3"/>
      <c r="AP49" s="3"/>
      <c r="AS49" s="3"/>
      <c r="AT49" s="3"/>
      <c r="AU49" s="3"/>
      <c r="AV49" s="3"/>
      <c r="AW49" s="3"/>
      <c r="AX49" s="3"/>
      <c r="AY49" s="3"/>
      <c r="AZ49" s="3"/>
      <c r="BA49" s="3"/>
      <c r="BB49" s="3"/>
      <c r="BC49" s="3"/>
      <c r="BD49" s="3"/>
      <c r="BE49" s="3"/>
      <c r="BF49" s="3"/>
      <c r="BG49" s="3"/>
      <c r="BH49" s="3"/>
    </row>
    <row r="50" spans="4:60" ht="20.100000000000001" customHeight="1" x14ac:dyDescent="0.15">
      <c r="D50" s="11"/>
      <c r="E50" s="11"/>
      <c r="F50" s="11"/>
      <c r="G50" s="11"/>
      <c r="H50" s="11"/>
      <c r="I50" s="11"/>
      <c r="J50" s="11"/>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M50" s="3"/>
      <c r="AN50" s="3"/>
      <c r="AO50" s="3"/>
      <c r="AP50" s="3"/>
      <c r="AS50" s="3"/>
      <c r="AT50" s="3"/>
      <c r="AU50" s="3"/>
      <c r="AV50" s="3"/>
      <c r="AW50" s="3"/>
      <c r="AX50" s="3"/>
      <c r="AY50" s="3"/>
      <c r="AZ50" s="3"/>
      <c r="BA50" s="3"/>
      <c r="BB50" s="3"/>
      <c r="BC50" s="3"/>
      <c r="BD50" s="3"/>
      <c r="BE50" s="3"/>
      <c r="BF50" s="3"/>
      <c r="BG50" s="3"/>
      <c r="BH50" s="3"/>
    </row>
    <row r="51" spans="4:60" ht="20.100000000000001" customHeight="1" x14ac:dyDescent="0.15">
      <c r="AM51" s="3"/>
      <c r="AN51" s="3"/>
      <c r="AO51" s="3"/>
      <c r="AP51" s="3"/>
      <c r="AS51" s="3"/>
      <c r="AT51" s="3"/>
      <c r="AU51" s="3"/>
      <c r="AV51" s="3"/>
      <c r="AW51" s="3"/>
      <c r="AX51" s="3"/>
      <c r="AY51" s="3"/>
      <c r="AZ51" s="3"/>
      <c r="BA51" s="3"/>
      <c r="BB51" s="3"/>
      <c r="BC51" s="3"/>
      <c r="BD51" s="3"/>
      <c r="BE51" s="3"/>
      <c r="BF51" s="3"/>
      <c r="BG51" s="3"/>
      <c r="BH51" s="3"/>
    </row>
    <row r="52" spans="4:60" ht="20.100000000000001" customHeight="1" x14ac:dyDescent="0.15">
      <c r="AM52" s="3"/>
      <c r="AN52" s="3"/>
      <c r="AO52" s="3"/>
      <c r="AP52" s="3"/>
      <c r="AS52" s="3"/>
      <c r="AT52" s="3"/>
      <c r="AU52" s="3"/>
      <c r="AV52" s="3"/>
      <c r="AW52" s="3"/>
      <c r="AX52" s="3"/>
      <c r="AY52" s="3"/>
      <c r="AZ52" s="3"/>
      <c r="BA52" s="3"/>
      <c r="BB52" s="3"/>
      <c r="BC52" s="3"/>
      <c r="BD52" s="3"/>
      <c r="BE52" s="3"/>
      <c r="BF52" s="3"/>
      <c r="BG52" s="3"/>
      <c r="BH52" s="3"/>
    </row>
    <row r="53" spans="4:60" ht="20.100000000000001" customHeight="1" x14ac:dyDescent="0.15">
      <c r="AM53" s="3"/>
      <c r="AN53" s="3"/>
      <c r="AO53" s="3"/>
      <c r="AP53" s="3"/>
      <c r="AS53" s="3"/>
      <c r="AT53" s="3"/>
      <c r="AU53" s="3"/>
      <c r="AV53" s="3"/>
      <c r="AW53" s="3"/>
      <c r="AX53" s="3"/>
      <c r="AY53" s="3"/>
      <c r="AZ53" s="3"/>
      <c r="BA53" s="3"/>
      <c r="BB53" s="3"/>
      <c r="BC53" s="3"/>
      <c r="BD53" s="3"/>
      <c r="BE53" s="3"/>
      <c r="BF53" s="3"/>
      <c r="BG53" s="3"/>
      <c r="BH53" s="3"/>
    </row>
    <row r="54" spans="4:60" ht="20.100000000000001" customHeight="1" x14ac:dyDescent="0.15">
      <c r="AM54" s="3"/>
      <c r="AN54" s="3"/>
      <c r="AO54" s="3"/>
      <c r="AP54" s="3"/>
      <c r="AS54" s="3"/>
      <c r="AT54" s="3"/>
      <c r="AU54" s="3"/>
      <c r="AV54" s="3"/>
      <c r="AW54" s="3"/>
      <c r="AX54" s="3"/>
      <c r="AY54" s="3"/>
      <c r="AZ54" s="3"/>
      <c r="BA54" s="3"/>
      <c r="BB54" s="3"/>
      <c r="BC54" s="3"/>
      <c r="BD54" s="3"/>
      <c r="BE54" s="3"/>
      <c r="BF54" s="3"/>
      <c r="BG54" s="3"/>
      <c r="BH54" s="3"/>
    </row>
    <row r="55" spans="4:60" ht="20.100000000000001" customHeight="1" x14ac:dyDescent="0.15">
      <c r="AM55" s="3"/>
      <c r="AN55" s="3"/>
      <c r="AO55" s="3"/>
      <c r="AP55" s="3"/>
      <c r="AS55" s="3"/>
      <c r="AT55" s="3"/>
      <c r="AU55" s="3"/>
      <c r="AV55" s="3"/>
      <c r="AW55" s="3"/>
      <c r="AX55" s="3"/>
      <c r="AY55" s="3"/>
      <c r="AZ55" s="3"/>
      <c r="BA55" s="3"/>
    </row>
    <row r="56" spans="4:60" ht="20.100000000000001" customHeight="1" x14ac:dyDescent="0.15">
      <c r="AM56" s="3"/>
      <c r="AN56" s="3"/>
      <c r="AO56" s="3"/>
      <c r="AP56" s="3"/>
      <c r="AS56" s="3"/>
      <c r="AT56" s="3"/>
      <c r="AU56" s="3"/>
      <c r="AV56" s="3"/>
      <c r="AW56" s="3"/>
      <c r="AX56" s="3"/>
      <c r="AY56" s="3"/>
      <c r="AZ56" s="3"/>
    </row>
    <row r="57" spans="4:60" ht="20.100000000000001" customHeight="1" x14ac:dyDescent="0.15"/>
    <row r="58" spans="4:60" ht="20.100000000000001" customHeight="1" x14ac:dyDescent="0.15"/>
    <row r="59" spans="4:60" ht="20.100000000000001" customHeight="1" x14ac:dyDescent="0.15"/>
    <row r="60" spans="4:60" ht="20.100000000000001" customHeight="1" x14ac:dyDescent="0.15"/>
    <row r="61" spans="4:60" ht="20.100000000000001" customHeight="1" x14ac:dyDescent="0.15"/>
    <row r="62" spans="4:60" ht="20.100000000000001" customHeight="1" x14ac:dyDescent="0.15"/>
    <row r="63" spans="4:60" ht="20.100000000000001" customHeight="1" x14ac:dyDescent="0.15"/>
    <row r="64" spans="4:60"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sheetData>
  <mergeCells count="321">
    <mergeCell ref="BM2:BN2"/>
    <mergeCell ref="BM3:BN3"/>
    <mergeCell ref="AH5:AK5"/>
    <mergeCell ref="BR5:BX5"/>
    <mergeCell ref="BZ5:CH5"/>
    <mergeCell ref="B6:B7"/>
    <mergeCell ref="C6:C7"/>
    <mergeCell ref="D6:E7"/>
    <mergeCell ref="F6:I7"/>
    <mergeCell ref="J6:M7"/>
    <mergeCell ref="BO6:BO7"/>
    <mergeCell ref="BP6:BP7"/>
    <mergeCell ref="BQ6:BQ7"/>
    <mergeCell ref="BR6:BR7"/>
    <mergeCell ref="N6:Q7"/>
    <mergeCell ref="R6:U7"/>
    <mergeCell ref="V6:Y7"/>
    <mergeCell ref="Z6:AC7"/>
    <mergeCell ref="AD6:AG7"/>
    <mergeCell ref="AH6:AK7"/>
    <mergeCell ref="CF6:CF7"/>
    <mergeCell ref="CG6:CG7"/>
    <mergeCell ref="CH6:CH7"/>
    <mergeCell ref="CB6:CB7"/>
    <mergeCell ref="BL6:BL7"/>
    <mergeCell ref="BM6:BN7"/>
    <mergeCell ref="Z8:AC8"/>
    <mergeCell ref="AD8:AG11"/>
    <mergeCell ref="AH8:AK23"/>
    <mergeCell ref="BL8:BL11"/>
    <mergeCell ref="BQ8:BQ11"/>
    <mergeCell ref="BS8:BS11"/>
    <mergeCell ref="AS15:AV15"/>
    <mergeCell ref="AW15:AZ15"/>
    <mergeCell ref="AS16:AV17"/>
    <mergeCell ref="AW16:AZ17"/>
    <mergeCell ref="Z10:AC10"/>
    <mergeCell ref="Z11:AC11"/>
    <mergeCell ref="AW18:AZ18"/>
    <mergeCell ref="BA18:BD18"/>
    <mergeCell ref="BE18:BE33"/>
    <mergeCell ref="BA23:BD23"/>
    <mergeCell ref="BA26:BD26"/>
    <mergeCell ref="AW19:AZ19"/>
    <mergeCell ref="BA20:BD20"/>
    <mergeCell ref="BA21:BD21"/>
    <mergeCell ref="AW32:AZ32"/>
    <mergeCell ref="BA29:BD29"/>
    <mergeCell ref="CC6:CC7"/>
    <mergeCell ref="CD6:CD7"/>
    <mergeCell ref="CE6:CE7"/>
    <mergeCell ref="BS6:BS7"/>
    <mergeCell ref="BT6:BT7"/>
    <mergeCell ref="BU6:BU7"/>
    <mergeCell ref="BV6:BV7"/>
    <mergeCell ref="BW6:BW7"/>
    <mergeCell ref="BX6:BX7"/>
    <mergeCell ref="BZ6:BZ7"/>
    <mergeCell ref="CA6:CA7"/>
    <mergeCell ref="CG8:CG11"/>
    <mergeCell ref="CH8:CH23"/>
    <mergeCell ref="D9:D11"/>
    <mergeCell ref="F9:I9"/>
    <mergeCell ref="J9:M9"/>
    <mergeCell ref="V9:Y9"/>
    <mergeCell ref="Z9:AC9"/>
    <mergeCell ref="BM9:BM11"/>
    <mergeCell ref="F10:I10"/>
    <mergeCell ref="J10:M10"/>
    <mergeCell ref="BV8:BV11"/>
    <mergeCell ref="BW8:BW11"/>
    <mergeCell ref="BX8:BX23"/>
    <mergeCell ref="CB8:CB11"/>
    <mergeCell ref="CC8:CC11"/>
    <mergeCell ref="CD8:CD11"/>
    <mergeCell ref="BV12:BV15"/>
    <mergeCell ref="BW12:BW15"/>
    <mergeCell ref="CB12:CB15"/>
    <mergeCell ref="CD12:CD15"/>
    <mergeCell ref="CG12:CG15"/>
    <mergeCell ref="Z13:AC13"/>
    <mergeCell ref="F8:I8"/>
    <mergeCell ref="BM13:BM15"/>
    <mergeCell ref="B12:B15"/>
    <mergeCell ref="C12:C15"/>
    <mergeCell ref="F12:I12"/>
    <mergeCell ref="J12:M12"/>
    <mergeCell ref="N12:Q15"/>
    <mergeCell ref="R12:U15"/>
    <mergeCell ref="F15:I15"/>
    <mergeCell ref="J15:M15"/>
    <mergeCell ref="V10:Y10"/>
    <mergeCell ref="D13:D15"/>
    <mergeCell ref="F13:I13"/>
    <mergeCell ref="J13:M13"/>
    <mergeCell ref="V13:Y13"/>
    <mergeCell ref="V11:Y11"/>
    <mergeCell ref="B8:B11"/>
    <mergeCell ref="C8:C11"/>
    <mergeCell ref="J8:M8"/>
    <mergeCell ref="N8:Q11"/>
    <mergeCell ref="R8:U11"/>
    <mergeCell ref="V8:Y8"/>
    <mergeCell ref="F11:I11"/>
    <mergeCell ref="J11:M11"/>
    <mergeCell ref="F14:I14"/>
    <mergeCell ref="J14:M14"/>
    <mergeCell ref="V12:Y12"/>
    <mergeCell ref="Z12:AC12"/>
    <mergeCell ref="AD12:AG15"/>
    <mergeCell ref="BL12:BL15"/>
    <mergeCell ref="BQ12:BQ15"/>
    <mergeCell ref="BS12:BS15"/>
    <mergeCell ref="V14:Y14"/>
    <mergeCell ref="Z14:AC14"/>
    <mergeCell ref="V15:Y15"/>
    <mergeCell ref="Z15:AC15"/>
    <mergeCell ref="AW12:AZ13"/>
    <mergeCell ref="AW14:AZ14"/>
    <mergeCell ref="AS12:AV13"/>
    <mergeCell ref="AS14:AV14"/>
    <mergeCell ref="CC12:CC15"/>
    <mergeCell ref="BW16:BW19"/>
    <mergeCell ref="CB16:CB19"/>
    <mergeCell ref="CC16:CC19"/>
    <mergeCell ref="CD16:CD19"/>
    <mergeCell ref="CG16:CG19"/>
    <mergeCell ref="D17:D19"/>
    <mergeCell ref="F17:I17"/>
    <mergeCell ref="J17:M17"/>
    <mergeCell ref="V17:Y17"/>
    <mergeCell ref="Z17:AC17"/>
    <mergeCell ref="BA16:BD17"/>
    <mergeCell ref="BE16:BE17"/>
    <mergeCell ref="BL16:BL19"/>
    <mergeCell ref="BQ16:BQ19"/>
    <mergeCell ref="BS16:BS19"/>
    <mergeCell ref="BV16:BV19"/>
    <mergeCell ref="BM17:BM19"/>
    <mergeCell ref="BA19:BD19"/>
    <mergeCell ref="V16:Y16"/>
    <mergeCell ref="Z16:AC16"/>
    <mergeCell ref="AD16:AG19"/>
    <mergeCell ref="AM16:AP17"/>
    <mergeCell ref="AQ16:AQ17"/>
    <mergeCell ref="V18:Y18"/>
    <mergeCell ref="Z18:AC18"/>
    <mergeCell ref="AM18:AP23"/>
    <mergeCell ref="AQ18:AQ21"/>
    <mergeCell ref="N16:Q19"/>
    <mergeCell ref="R16:U19"/>
    <mergeCell ref="F18:I18"/>
    <mergeCell ref="J18:M18"/>
    <mergeCell ref="AW23:AZ23"/>
    <mergeCell ref="AS18:AV18"/>
    <mergeCell ref="V23:Y23"/>
    <mergeCell ref="Z23:AC23"/>
    <mergeCell ref="AS23:AV23"/>
    <mergeCell ref="AR16:AR17"/>
    <mergeCell ref="Z20:AC20"/>
    <mergeCell ref="AD20:AG23"/>
    <mergeCell ref="AS20:AV20"/>
    <mergeCell ref="AW20:AZ20"/>
    <mergeCell ref="V22:Y22"/>
    <mergeCell ref="Z22:AC22"/>
    <mergeCell ref="B29:B32"/>
    <mergeCell ref="C29:C32"/>
    <mergeCell ref="F29:I29"/>
    <mergeCell ref="J29:M29"/>
    <mergeCell ref="F19:I19"/>
    <mergeCell ref="J19:M19"/>
    <mergeCell ref="V19:Y19"/>
    <mergeCell ref="Z19:AC19"/>
    <mergeCell ref="AS19:AV19"/>
    <mergeCell ref="B27:B28"/>
    <mergeCell ref="C27:C28"/>
    <mergeCell ref="D27:E28"/>
    <mergeCell ref="F27:I28"/>
    <mergeCell ref="J27:M28"/>
    <mergeCell ref="N27:Q28"/>
    <mergeCell ref="R27:U28"/>
    <mergeCell ref="V27:Y28"/>
    <mergeCell ref="Z27:AC28"/>
    <mergeCell ref="B16:B19"/>
    <mergeCell ref="C16:C19"/>
    <mergeCell ref="F16:I16"/>
    <mergeCell ref="J16:M16"/>
    <mergeCell ref="F23:I23"/>
    <mergeCell ref="J23:M23"/>
    <mergeCell ref="B20:B23"/>
    <mergeCell ref="C20:C23"/>
    <mergeCell ref="F20:I20"/>
    <mergeCell ref="J20:M20"/>
    <mergeCell ref="N20:Q23"/>
    <mergeCell ref="R20:U23"/>
    <mergeCell ref="F22:I22"/>
    <mergeCell ref="J22:M22"/>
    <mergeCell ref="CG20:CG23"/>
    <mergeCell ref="D21:D23"/>
    <mergeCell ref="F21:I21"/>
    <mergeCell ref="J21:M21"/>
    <mergeCell ref="V21:Y21"/>
    <mergeCell ref="Z21:AC21"/>
    <mergeCell ref="AS21:AV21"/>
    <mergeCell ref="AW21:AZ21"/>
    <mergeCell ref="BL20:BL23"/>
    <mergeCell ref="BQ20:BQ23"/>
    <mergeCell ref="BS20:BS23"/>
    <mergeCell ref="BV20:BV23"/>
    <mergeCell ref="BW20:BW23"/>
    <mergeCell ref="CB20:CB23"/>
    <mergeCell ref="BM21:BM23"/>
    <mergeCell ref="V20:Y20"/>
    <mergeCell ref="CC20:CC23"/>
    <mergeCell ref="CD20:CD23"/>
    <mergeCell ref="AQ22:AQ25"/>
    <mergeCell ref="AM24:AP25"/>
    <mergeCell ref="AS24:AV24"/>
    <mergeCell ref="AW24:AZ24"/>
    <mergeCell ref="BA24:BD24"/>
    <mergeCell ref="AS25:AV25"/>
    <mergeCell ref="AW25:AZ25"/>
    <mergeCell ref="BA25:BD25"/>
    <mergeCell ref="AS22:AV22"/>
    <mergeCell ref="AW22:AZ22"/>
    <mergeCell ref="BA22:BD22"/>
    <mergeCell ref="F30:I30"/>
    <mergeCell ref="J30:M30"/>
    <mergeCell ref="V30:Y30"/>
    <mergeCell ref="AQ30:AQ33"/>
    <mergeCell ref="AS30:AV30"/>
    <mergeCell ref="AQ26:AQ29"/>
    <mergeCell ref="AS26:AV26"/>
    <mergeCell ref="AW26:AZ26"/>
    <mergeCell ref="AD27:AG28"/>
    <mergeCell ref="AD29:AG44"/>
    <mergeCell ref="AH29:AK44"/>
    <mergeCell ref="AS29:AV29"/>
    <mergeCell ref="AW29:AZ29"/>
    <mergeCell ref="V36:Y36"/>
    <mergeCell ref="V44:Y44"/>
    <mergeCell ref="F42:I42"/>
    <mergeCell ref="J42:M42"/>
    <mergeCell ref="F43:I43"/>
    <mergeCell ref="J43:M43"/>
    <mergeCell ref="F44:I44"/>
    <mergeCell ref="J39:M39"/>
    <mergeCell ref="F40:I40"/>
    <mergeCell ref="J40:M40"/>
    <mergeCell ref="BA32:BD32"/>
    <mergeCell ref="AW33:AZ33"/>
    <mergeCell ref="J26:M26"/>
    <mergeCell ref="AH26:AK26"/>
    <mergeCell ref="AM26:AP33"/>
    <mergeCell ref="R41:U44"/>
    <mergeCell ref="V41:Y41"/>
    <mergeCell ref="V42:Y42"/>
    <mergeCell ref="V43:Y43"/>
    <mergeCell ref="V39:Y39"/>
    <mergeCell ref="V40:Y40"/>
    <mergeCell ref="R37:U40"/>
    <mergeCell ref="BA27:BD27"/>
    <mergeCell ref="AS28:AV28"/>
    <mergeCell ref="AW28:AZ28"/>
    <mergeCell ref="BA28:BD28"/>
    <mergeCell ref="AH27:AK28"/>
    <mergeCell ref="AS27:AV27"/>
    <mergeCell ref="AW27:AZ27"/>
    <mergeCell ref="V37:Y37"/>
    <mergeCell ref="V38:Y38"/>
    <mergeCell ref="AW30:AZ30"/>
    <mergeCell ref="V29:Y29"/>
    <mergeCell ref="Z29:AC44"/>
    <mergeCell ref="B33:B36"/>
    <mergeCell ref="C33:C36"/>
    <mergeCell ref="F33:I33"/>
    <mergeCell ref="J33:M33"/>
    <mergeCell ref="N33:Q36"/>
    <mergeCell ref="R33:U36"/>
    <mergeCell ref="V33:Y33"/>
    <mergeCell ref="AS33:AV33"/>
    <mergeCell ref="B41:B44"/>
    <mergeCell ref="C41:C44"/>
    <mergeCell ref="F41:I41"/>
    <mergeCell ref="J41:M41"/>
    <mergeCell ref="N41:Q44"/>
    <mergeCell ref="B37:B40"/>
    <mergeCell ref="C37:C40"/>
    <mergeCell ref="F37:I37"/>
    <mergeCell ref="J37:M37"/>
    <mergeCell ref="N37:Q40"/>
    <mergeCell ref="D38:D40"/>
    <mergeCell ref="F38:I38"/>
    <mergeCell ref="J38:M38"/>
    <mergeCell ref="F39:I39"/>
    <mergeCell ref="J44:M44"/>
    <mergeCell ref="D42:D44"/>
    <mergeCell ref="D30:D32"/>
    <mergeCell ref="BA33:BD33"/>
    <mergeCell ref="D34:D36"/>
    <mergeCell ref="F34:I34"/>
    <mergeCell ref="J34:M34"/>
    <mergeCell ref="V34:Y34"/>
    <mergeCell ref="F35:I35"/>
    <mergeCell ref="J35:M35"/>
    <mergeCell ref="V35:Y35"/>
    <mergeCell ref="F36:I36"/>
    <mergeCell ref="J36:M36"/>
    <mergeCell ref="J31:M31"/>
    <mergeCell ref="V31:Y31"/>
    <mergeCell ref="BA30:BD30"/>
    <mergeCell ref="F31:I31"/>
    <mergeCell ref="N29:Q32"/>
    <mergeCell ref="R29:U32"/>
    <mergeCell ref="AS31:AV31"/>
    <mergeCell ref="AW31:AZ31"/>
    <mergeCell ref="BA31:BD31"/>
    <mergeCell ref="F32:I32"/>
    <mergeCell ref="J32:M32"/>
    <mergeCell ref="V32:Y32"/>
    <mergeCell ref="AS32:AV32"/>
  </mergeCells>
  <phoneticPr fontId="2"/>
  <dataValidations disablePrompts="1" count="1">
    <dataValidation type="list" allowBlank="1" showInputMessage="1" showErrorMessage="1" sqref="BL20:BL22 C20:C22 C8:C10 C12:C14 C16:C18 BL8 BL12:BL14 BL16:BL18 C29:C31 C33:C35 C37:C39 C41:C43" xr:uid="{00000000-0002-0000-0700-000000000000}">
      <formula1>"非該当,第2子軽減対象,第3子以降軽減対象"</formula1>
    </dataValidation>
  </dataValidations>
  <printOptions horizontalCentered="1" verticalCentered="1"/>
  <pageMargins left="0.43307086614173229" right="0.15748031496062992" top="0.43307086614173229" bottom="0.15748031496062992" header="0.19685039370078741" footer="0.15748031496062992"/>
  <pageSetup paperSize="9" scale="51" orientation="landscape" horizontalDpi="300" verticalDpi="300" r:id="rId1"/>
  <headerFooter alignWithMargins="0">
    <oddHeader>&amp;R熊本市障がい保健福祉課・自立支援班</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計算表</vt:lpstr>
      <vt:lpstr>①多子軽減対象児童を含まない場合</vt:lpstr>
      <vt:lpstr>②多子軽減の児童がいる場合</vt:lpstr>
      <vt:lpstr>★多事業所利用計算表（記載例）★</vt:lpstr>
      <vt:lpstr>Sheet1</vt:lpstr>
      <vt:lpstr>記入例→</vt:lpstr>
      <vt:lpstr>①多子軽減対象児童を含まない場合 (記入例)</vt:lpstr>
      <vt:lpstr>②多子軽減の児童がいる場合 (記入例)</vt:lpstr>
      <vt:lpstr>'★多事業所利用計算表（記載例）★'!Print_Area</vt:lpstr>
      <vt:lpstr>①多子軽減対象児童を含まない場合!Print_Area</vt:lpstr>
      <vt:lpstr>'①多子軽減対象児童を含まない場合 (記入例)'!Print_Area</vt:lpstr>
      <vt:lpstr>②多子軽減の児童がいる場合!Print_Area</vt:lpstr>
      <vt:lpstr>'②多子軽減の児童がいる場合 (記入例)'!Print_Area</vt:lpstr>
      <vt:lpstr>計算表!Print_Area</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障がい保健福祉課</dc:creator>
  <cp:lastModifiedBy>熊本市職員</cp:lastModifiedBy>
  <cp:lastPrinted>2019-08-24T03:49:48Z</cp:lastPrinted>
  <dcterms:created xsi:type="dcterms:W3CDTF">2011-07-10T08:31:35Z</dcterms:created>
  <dcterms:modified xsi:type="dcterms:W3CDTF">2019-09-06T08:51:09Z</dcterms:modified>
</cp:coreProperties>
</file>