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2023年度\00 共通\15　物価高騰関係\令和５年度\08_HP関係\"/>
    </mc:Choice>
  </mc:AlternateContent>
  <xr:revisionPtr revIDLastSave="0" documentId="13_ncr:1_{294476F4-9A4E-4CEA-8D11-4C4C85DC781A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計算シート" sheetId="3" r:id="rId1"/>
    <sheet name="リスト用データ" sheetId="2" r:id="rId2"/>
  </sheets>
  <definedNames>
    <definedName name="_xlnm.Print_Area" localSheetId="0">計算シート!$A$1:$I$42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" i="3" l="1"/>
  <c r="L7" i="3" s="1"/>
  <c r="B7" i="3"/>
  <c r="C7" i="3" s="1"/>
  <c r="E6" i="3" l="1"/>
  <c r="D6" i="3"/>
  <c r="I3" i="3" l="1"/>
  <c r="F6" i="3"/>
  <c r="K9" i="3"/>
  <c r="L9" i="3" s="1"/>
  <c r="K8" i="3"/>
  <c r="L8" i="3" s="1"/>
  <c r="F4" i="3"/>
  <c r="E4" i="3"/>
  <c r="H14" i="3" l="1"/>
  <c r="F37" i="3"/>
  <c r="E37" i="3"/>
  <c r="D37" i="3"/>
  <c r="E39" i="3" l="1"/>
  <c r="E40" i="3" s="1"/>
  <c r="E38" i="3"/>
  <c r="F38" i="3"/>
  <c r="D39" i="3"/>
  <c r="D40" i="3" s="1"/>
  <c r="B8" i="3"/>
  <c r="B9" i="3" s="1"/>
  <c r="D41" i="3" l="1"/>
  <c r="C9" i="3"/>
  <c r="B10" i="3"/>
  <c r="C8" i="3"/>
  <c r="B11" i="3" l="1"/>
  <c r="C10" i="3"/>
  <c r="C11" i="3" l="1"/>
  <c r="B12" i="3"/>
  <c r="B13" i="3" l="1"/>
  <c r="C12" i="3"/>
  <c r="B14" i="3" l="1"/>
  <c r="C13" i="3"/>
  <c r="B15" i="3" l="1"/>
  <c r="C14" i="3"/>
  <c r="C15" i="3" l="1"/>
  <c r="B16" i="3"/>
  <c r="B17" i="3" l="1"/>
  <c r="C16" i="3"/>
  <c r="C17" i="3" l="1"/>
  <c r="B18" i="3"/>
  <c r="B19" i="3" l="1"/>
  <c r="C18" i="3"/>
  <c r="C19" i="3" l="1"/>
  <c r="B20" i="3"/>
  <c r="B21" i="3" l="1"/>
  <c r="C20" i="3"/>
  <c r="B22" i="3" l="1"/>
  <c r="C21" i="3"/>
  <c r="B23" i="3" l="1"/>
  <c r="C22" i="3"/>
  <c r="C23" i="3" l="1"/>
  <c r="B24" i="3"/>
  <c r="B25" i="3" l="1"/>
  <c r="C24" i="3"/>
  <c r="C25" i="3" l="1"/>
  <c r="B26" i="3"/>
  <c r="B27" i="3" l="1"/>
  <c r="C26" i="3"/>
  <c r="C27" i="3" l="1"/>
  <c r="B28" i="3"/>
  <c r="B29" i="3" l="1"/>
  <c r="C28" i="3"/>
  <c r="B30" i="3" l="1"/>
  <c r="C29" i="3"/>
  <c r="B31" i="3" l="1"/>
  <c r="C30" i="3"/>
  <c r="C31" i="3" l="1"/>
  <c r="B32" i="3"/>
  <c r="B33" i="3" l="1"/>
  <c r="C32" i="3"/>
  <c r="C33" i="3" l="1"/>
  <c r="B34" i="3"/>
  <c r="B35" i="3" l="1"/>
  <c r="C34" i="3"/>
  <c r="C35" i="3" l="1"/>
  <c r="B36" i="3"/>
  <c r="C36" i="3" s="1"/>
  <c r="H13" i="3"/>
</calcChain>
</file>

<file path=xl/sharedStrings.xml><?xml version="1.0" encoding="utf-8"?>
<sst xmlns="http://schemas.openxmlformats.org/spreadsheetml/2006/main" count="50" uniqueCount="49">
  <si>
    <t>サービス提供日</t>
    <rPh sb="4" eb="7">
      <t>テイキョウビ</t>
    </rPh>
    <phoneticPr fontId="2"/>
  </si>
  <si>
    <t>曜日</t>
    <rPh sb="0" eb="2">
      <t>ヨウビ</t>
    </rPh>
    <phoneticPr fontId="2"/>
  </si>
  <si>
    <t>サービスの種類</t>
    <rPh sb="5" eb="7">
      <t>シュルイ</t>
    </rPh>
    <phoneticPr fontId="2"/>
  </si>
  <si>
    <t>単価①</t>
    <rPh sb="0" eb="2">
      <t>タンカ</t>
    </rPh>
    <phoneticPr fontId="2"/>
  </si>
  <si>
    <t>単価②</t>
    <rPh sb="0" eb="2">
      <t>タンカ</t>
    </rPh>
    <phoneticPr fontId="2"/>
  </si>
  <si>
    <t>介護老人福祉施設</t>
    <phoneticPr fontId="2"/>
  </si>
  <si>
    <t>地域密着型介護老人福祉施設</t>
    <phoneticPr fontId="2"/>
  </si>
  <si>
    <t>介護老人保健施設</t>
    <phoneticPr fontId="2"/>
  </si>
  <si>
    <t>介護療養型医療施設</t>
    <phoneticPr fontId="2"/>
  </si>
  <si>
    <t>介護医療院</t>
    <phoneticPr fontId="2"/>
  </si>
  <si>
    <t>（介護予防）短期入所生活介護</t>
    <phoneticPr fontId="2"/>
  </si>
  <si>
    <t>（介護予防）短期入所療養介護</t>
    <phoneticPr fontId="2"/>
  </si>
  <si>
    <t>（介護予防）認知症対応型共同生活介護</t>
    <phoneticPr fontId="2"/>
  </si>
  <si>
    <t>（介護予防）通所リハビリテーション</t>
    <phoneticPr fontId="2"/>
  </si>
  <si>
    <t>地域密着型通所介護</t>
    <phoneticPr fontId="2"/>
  </si>
  <si>
    <t>（介護予防）認知症対応型通所介護</t>
    <phoneticPr fontId="2"/>
  </si>
  <si>
    <t>夜間対応型訪問介護</t>
    <rPh sb="0" eb="5">
      <t>ヤカンタイオウガタ</t>
    </rPh>
    <rPh sb="5" eb="9">
      <t>ホウモンカイゴ</t>
    </rPh>
    <phoneticPr fontId="2"/>
  </si>
  <si>
    <t>居宅介護（介護予防）支援</t>
    <rPh sb="5" eb="9">
      <t>カイゴヨボウ</t>
    </rPh>
    <phoneticPr fontId="2"/>
  </si>
  <si>
    <t>介護予防訪問サービス</t>
    <rPh sb="0" eb="4">
      <t>カイゴヨボウ</t>
    </rPh>
    <rPh sb="4" eb="6">
      <t>ホウモン</t>
    </rPh>
    <phoneticPr fontId="2"/>
  </si>
  <si>
    <t>（介護予防）小規模多機能型居宅介護</t>
    <phoneticPr fontId="2"/>
  </si>
  <si>
    <t>複合型サービス（看護小規模多機能型居宅介護）</t>
    <phoneticPr fontId="2"/>
  </si>
  <si>
    <t>訪問介護</t>
    <phoneticPr fontId="2"/>
  </si>
  <si>
    <t>（介護予防）訪問入浴介護</t>
    <phoneticPr fontId="2"/>
  </si>
  <si>
    <t>（介護予防）訪問看護</t>
    <phoneticPr fontId="2"/>
  </si>
  <si>
    <t>（介護予防）訪問リハビリテーション</t>
    <phoneticPr fontId="2"/>
  </si>
  <si>
    <t>定期巡回・随時対応型訪問介護看護</t>
    <phoneticPr fontId="2"/>
  </si>
  <si>
    <t>列1</t>
  </si>
  <si>
    <t>有料老人ホーム（特定施設又は地域密着型特定施設）</t>
    <rPh sb="0" eb="4">
      <t>ユウリョウロウジン</t>
    </rPh>
    <rPh sb="8" eb="12">
      <t>トクテイシセツ</t>
    </rPh>
    <rPh sb="12" eb="13">
      <t>マタ</t>
    </rPh>
    <rPh sb="14" eb="18">
      <t>チイキミッチャク</t>
    </rPh>
    <rPh sb="18" eb="19">
      <t>ガタ</t>
    </rPh>
    <rPh sb="19" eb="23">
      <t>トクテイシセツ</t>
    </rPh>
    <phoneticPr fontId="2"/>
  </si>
  <si>
    <t>交付対象利用者数</t>
    <rPh sb="0" eb="4">
      <t>コウフタイショウ</t>
    </rPh>
    <rPh sb="4" eb="8">
      <t>リヨウシャスウ</t>
    </rPh>
    <phoneticPr fontId="2"/>
  </si>
  <si>
    <t>計</t>
    <rPh sb="0" eb="1">
      <t>ケイ</t>
    </rPh>
    <phoneticPr fontId="2"/>
  </si>
  <si>
    <t>基準月の延べ利用者数</t>
    <rPh sb="0" eb="3">
      <t>キジュンツキ</t>
    </rPh>
    <phoneticPr fontId="2"/>
  </si>
  <si>
    <t>基準月</t>
    <rPh sb="0" eb="2">
      <t>キジュン</t>
    </rPh>
    <rPh sb="2" eb="3">
      <t>ツキ</t>
    </rPh>
    <phoneticPr fontId="2"/>
  </si>
  <si>
    <t>交付申込額</t>
    <rPh sb="0" eb="2">
      <t>コウフ</t>
    </rPh>
    <rPh sb="2" eb="4">
      <t>モウシコミ</t>
    </rPh>
    <rPh sb="4" eb="5">
      <t>ガク</t>
    </rPh>
    <phoneticPr fontId="2"/>
  </si>
  <si>
    <t>交付基準額</t>
    <rPh sb="0" eb="5">
      <t>コウフキジュンガク</t>
    </rPh>
    <phoneticPr fontId="2"/>
  </si>
  <si>
    <t>通所フラグ</t>
    <rPh sb="0" eb="2">
      <t>ツウショ</t>
    </rPh>
    <phoneticPr fontId="2"/>
  </si>
  <si>
    <t>　※年度途中の開始・休止・再開</t>
    <rPh sb="2" eb="6">
      <t>ネンドトチュウ</t>
    </rPh>
    <rPh sb="7" eb="9">
      <t>カイシ</t>
    </rPh>
    <rPh sb="10" eb="12">
      <t>キュウシ</t>
    </rPh>
    <rPh sb="13" eb="15">
      <t>サイカイ</t>
    </rPh>
    <phoneticPr fontId="2"/>
  </si>
  <si>
    <t>運営月数</t>
    <rPh sb="0" eb="4">
      <t>ウンエイツキスウ</t>
    </rPh>
    <phoneticPr fontId="2"/>
  </si>
  <si>
    <t>年度末</t>
    <rPh sb="0" eb="3">
      <t>ネンドマツ</t>
    </rPh>
    <phoneticPr fontId="2"/>
  </si>
  <si>
    <t>開始日</t>
    <rPh sb="0" eb="2">
      <t>カイシ</t>
    </rPh>
    <rPh sb="2" eb="3">
      <t>ヒ</t>
    </rPh>
    <phoneticPr fontId="2"/>
  </si>
  <si>
    <t>休止日</t>
    <rPh sb="0" eb="2">
      <t>キュウシ</t>
    </rPh>
    <rPh sb="2" eb="3">
      <t>ヒ</t>
    </rPh>
    <phoneticPr fontId="2"/>
  </si>
  <si>
    <t>再開日</t>
    <rPh sb="0" eb="2">
      <t>サイカイ</t>
    </rPh>
    <rPh sb="2" eb="3">
      <t>ヒ</t>
    </rPh>
    <phoneticPr fontId="2"/>
  </si>
  <si>
    <t>判定用日付</t>
    <rPh sb="0" eb="5">
      <t>ハンテイヨウヒヅケ</t>
    </rPh>
    <phoneticPr fontId="2"/>
  </si>
  <si>
    <t>年度始</t>
    <rPh sb="0" eb="2">
      <t>ネンド</t>
    </rPh>
    <rPh sb="2" eb="3">
      <t>ハジメ</t>
    </rPh>
    <phoneticPr fontId="2"/>
  </si>
  <si>
    <t>基準日</t>
    <rPh sb="0" eb="3">
      <t>キジュンビ</t>
    </rPh>
    <phoneticPr fontId="2"/>
  </si>
  <si>
    <t>交付申込額計算シート（入所系・通所系）</t>
    <rPh sb="0" eb="5">
      <t>コウフモウシコミガク</t>
    </rPh>
    <rPh sb="5" eb="7">
      <t>ケイサン</t>
    </rPh>
    <rPh sb="11" eb="14">
      <t>ニュウショケイ</t>
    </rPh>
    <rPh sb="15" eb="18">
      <t>ツウショケイ</t>
    </rPh>
    <phoneticPr fontId="2"/>
  </si>
  <si>
    <t>通所介護・介護予防通所サービス</t>
    <phoneticPr fontId="2"/>
  </si>
  <si>
    <t>有料老人ホーム（特定施設等以外）</t>
    <rPh sb="0" eb="4">
      <t>ユウリョウロウジン</t>
    </rPh>
    <rPh sb="8" eb="10">
      <t>トクテイ</t>
    </rPh>
    <rPh sb="10" eb="12">
      <t>シセツ</t>
    </rPh>
    <rPh sb="12" eb="13">
      <t>トウ</t>
    </rPh>
    <rPh sb="13" eb="15">
      <t>イガイ</t>
    </rPh>
    <phoneticPr fontId="2"/>
  </si>
  <si>
    <t>施設・事業所名</t>
    <rPh sb="0" eb="2">
      <t>シセツ</t>
    </rPh>
    <rPh sb="3" eb="7">
      <t>ジギョウショメイ</t>
    </rPh>
    <phoneticPr fontId="2"/>
  </si>
  <si>
    <t>施設・事業所名</t>
    <rPh sb="0" eb="2">
      <t>シセツ</t>
    </rPh>
    <rPh sb="3" eb="7">
      <t>ジギョウショメイ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</si>
</sst>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 &quot;¥&quot;* #,##0_ ;_ &quot;¥&quot;* \-#,##0_ ;_ &quot;¥&quot;* &quot;-&quot;_ ;_ @_ "/>
    <numFmt numFmtId="176" formatCode="m&quot;月&quot;d&quot;日&quot;;@"/>
    <numFmt numFmtId="177" formatCode="#,##0.0;[Red]\-#,##0.0"/>
    <numFmt numFmtId="178" formatCode="General&quot;月&quot;"/>
    <numFmt numFmtId="179" formatCode="General&quot;ヵ月&quot;"/>
    <numFmt numFmtId="180" formatCode="0_);[Red]\(0\)"/>
    <numFmt numFmtId="181" formatCode="General&quot;円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HG丸ｺﾞｼｯｸM-PRO"/>
      <family val="3"/>
      <charset val="128"/>
    </font>
    <font>
      <sz val="11"/>
      <color indexed="8"/>
      <name val="游ゴシック"/>
      <family val="2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b/>
      <sz val="11"/>
      <color theme="1" tint="0.249977111117893"/>
      <name val="HG丸ｺﾞｼｯｸM-PRO"/>
      <family val="3"/>
      <charset val="128"/>
    </font>
    <font>
      <sz val="11"/>
      <color theme="1" tint="0.249977111117893"/>
      <name val="HG丸ｺﾞｼｯｸM-PRO"/>
      <family val="3"/>
      <charset val="128"/>
    </font>
    <font>
      <sz val="10"/>
      <color theme="1" tint="0.249977111117893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61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0" xfId="1" applyFont="1" applyFill="1" applyBorder="1">
      <alignment vertical="center"/>
    </xf>
    <xf numFmtId="38" fontId="3" fillId="0" borderId="0" xfId="1" applyFont="1" applyFill="1" applyBorder="1" applyAlignment="1">
      <alignment vertical="center" wrapText="1" shrinkToFit="1"/>
    </xf>
    <xf numFmtId="0" fontId="5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176" fontId="5" fillId="0" borderId="0" xfId="0" applyNumberFormat="1" applyFont="1">
      <alignment vertical="center"/>
    </xf>
    <xf numFmtId="176" fontId="5" fillId="0" borderId="9" xfId="0" applyNumberFormat="1" applyFont="1" applyBorder="1" applyAlignment="1" applyProtection="1">
      <alignment horizontal="center" vertical="center" shrinkToFit="1"/>
    </xf>
    <xf numFmtId="0" fontId="5" fillId="0" borderId="10" xfId="0" applyFont="1" applyBorder="1" applyAlignment="1" applyProtection="1">
      <alignment horizontal="center" vertical="center"/>
    </xf>
    <xf numFmtId="0" fontId="5" fillId="0" borderId="4" xfId="0" applyFont="1" applyBorder="1">
      <alignment vertical="center"/>
    </xf>
    <xf numFmtId="14" fontId="5" fillId="0" borderId="9" xfId="0" applyNumberFormat="1" applyFont="1" applyBorder="1" applyAlignment="1" applyProtection="1">
      <alignment horizontal="center" vertical="center"/>
    </xf>
    <xf numFmtId="38" fontId="5" fillId="0" borderId="3" xfId="1" applyFont="1" applyBorder="1">
      <alignment vertical="center"/>
    </xf>
    <xf numFmtId="177" fontId="5" fillId="0" borderId="3" xfId="1" applyNumberFormat="1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9" fillId="0" borderId="0" xfId="0" applyFont="1" applyAlignment="1">
      <alignment horizontal="center" vertical="top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shrinkToFit="1"/>
    </xf>
    <xf numFmtId="178" fontId="5" fillId="0" borderId="5" xfId="0" applyNumberFormat="1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right" vertical="center"/>
    </xf>
    <xf numFmtId="180" fontId="5" fillId="0" borderId="0" xfId="0" applyNumberFormat="1" applyFont="1">
      <alignment vertical="center"/>
    </xf>
    <xf numFmtId="180" fontId="9" fillId="0" borderId="0" xfId="0" applyNumberFormat="1" applyFont="1" applyAlignment="1">
      <alignment horizontal="center" vertical="top"/>
    </xf>
    <xf numFmtId="0" fontId="5" fillId="0" borderId="0" xfId="0" applyFont="1" applyFill="1" applyAlignment="1">
      <alignment horizontal="right" vertical="center"/>
    </xf>
    <xf numFmtId="14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right" vertical="center"/>
    </xf>
    <xf numFmtId="14" fontId="5" fillId="0" borderId="5" xfId="0" applyNumberFormat="1" applyFont="1" applyFill="1" applyBorder="1" applyAlignment="1" applyProtection="1">
      <alignment horizontal="center" vertical="center"/>
    </xf>
    <xf numFmtId="14" fontId="5" fillId="0" borderId="11" xfId="0" applyNumberFormat="1" applyFont="1" applyFill="1" applyBorder="1" applyAlignment="1" applyProtection="1">
      <alignment horizontal="center" vertical="center"/>
    </xf>
    <xf numFmtId="179" fontId="5" fillId="0" borderId="16" xfId="0" applyNumberFormat="1" applyFont="1" applyBorder="1" applyAlignment="1" applyProtection="1">
      <alignment horizontal="center" vertical="center" shrinkToFit="1"/>
    </xf>
    <xf numFmtId="1" fontId="5" fillId="0" borderId="5" xfId="0" applyNumberFormat="1" applyFont="1" applyBorder="1" applyAlignment="1" applyProtection="1">
      <alignment horizontal="center" vertical="center"/>
    </xf>
    <xf numFmtId="0" fontId="5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181" fontId="7" fillId="0" borderId="2" xfId="2" applyNumberFormat="1" applyFont="1" applyBorder="1" applyProtection="1">
      <alignment vertical="center"/>
    </xf>
    <xf numFmtId="0" fontId="10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2" fontId="6" fillId="3" borderId="14" xfId="0" applyNumberFormat="1" applyFont="1" applyFill="1" applyBorder="1" applyAlignment="1">
      <alignment vertical="center" shrinkToFit="1"/>
    </xf>
    <xf numFmtId="177" fontId="6" fillId="0" borderId="0" xfId="1" applyNumberFormat="1" applyFont="1" applyFill="1">
      <alignment vertical="center"/>
    </xf>
    <xf numFmtId="38" fontId="6" fillId="0" borderId="0" xfId="1" applyNumberFormat="1" applyFont="1" applyFill="1">
      <alignment vertical="center"/>
    </xf>
    <xf numFmtId="14" fontId="5" fillId="4" borderId="11" xfId="0" applyNumberFormat="1" applyFont="1" applyFill="1" applyBorder="1" applyAlignment="1" applyProtection="1">
      <alignment horizontal="center" vertical="center"/>
      <protection locked="0"/>
    </xf>
    <xf numFmtId="14" fontId="5" fillId="4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</xf>
    <xf numFmtId="0" fontId="13" fillId="0" borderId="0" xfId="0" applyFont="1" applyAlignment="1">
      <alignment horizontal="center" vertical="center"/>
    </xf>
    <xf numFmtId="176" fontId="6" fillId="3" borderId="12" xfId="0" applyNumberFormat="1" applyFont="1" applyFill="1" applyBorder="1" applyAlignment="1">
      <alignment horizontal="center" vertical="center"/>
    </xf>
    <xf numFmtId="176" fontId="6" fillId="3" borderId="13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7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5" fillId="4" borderId="6" xfId="0" applyFont="1" applyFill="1" applyBorder="1" applyAlignment="1" applyProtection="1">
      <alignment horizontal="left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5" fillId="4" borderId="8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/>
    </xf>
    <xf numFmtId="0" fontId="5" fillId="4" borderId="6" xfId="0" applyFont="1" applyFill="1" applyBorder="1" applyAlignment="1" applyProtection="1">
      <alignment vertical="center"/>
      <protection locked="0"/>
    </xf>
    <xf numFmtId="0" fontId="0" fillId="4" borderId="7" xfId="0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</cellXfs>
  <cellStyles count="3">
    <cellStyle name="桁区切り" xfId="1" builtinId="6"/>
    <cellStyle name="標準" xfId="0" builtinId="0"/>
    <cellStyle name="標準 4" xfId="2" xr:uid="{D4307E97-5B80-40BE-99DF-C691DF9E9768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70C0"/>
      </font>
      <fill>
        <patternFill patternType="none">
          <bgColor auto="1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FFFFCC"/>
      <color rgb="FFDCE2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821531</xdr:colOff>
      <xdr:row>37</xdr:row>
      <xdr:rowOff>0</xdr:rowOff>
    </xdr:from>
    <xdr:to>
      <xdr:col>6</xdr:col>
      <xdr:colOff>11905</xdr:colOff>
      <xdr:row>38</xdr:row>
      <xdr:rowOff>5953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4F4479E-36DE-46D2-BC7E-DE04330FF871}"/>
            </a:ext>
          </a:extLst>
        </xdr:cNvPr>
        <xdr:cNvSpPr/>
      </xdr:nvSpPr>
      <xdr:spPr>
        <a:xfrm>
          <a:off x="2488406" y="8477250"/>
          <a:ext cx="1672827" cy="196453"/>
        </a:xfrm>
        <a:prstGeom prst="roundRect">
          <a:avLst/>
        </a:prstGeom>
        <a:noFill/>
        <a:ln w="1905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163116</xdr:colOff>
      <xdr:row>36</xdr:row>
      <xdr:rowOff>120650</xdr:rowOff>
    </xdr:from>
    <xdr:to>
      <xdr:col>8</xdr:col>
      <xdr:colOff>723900</xdr:colOff>
      <xdr:row>39</xdr:row>
      <xdr:rowOff>215900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493800BF-BF01-4888-8FF6-3183662C5C19}"/>
            </a:ext>
          </a:extLst>
        </xdr:cNvPr>
        <xdr:cNvSpPr/>
      </xdr:nvSpPr>
      <xdr:spPr>
        <a:xfrm>
          <a:off x="4322366" y="8737600"/>
          <a:ext cx="2364184" cy="768350"/>
        </a:xfrm>
        <a:prstGeom prst="wedgeRectCallout">
          <a:avLst>
            <a:gd name="adj1" fmla="val -56405"/>
            <a:gd name="adj2" fmla="val -24576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800"/>
            </a:lnSpc>
          </a:pPr>
          <a:r>
            <a:rPr kumimoji="1" lang="ja-JP" altLang="en-US" sz="900" spc="-100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</a:t>
          </a:r>
          <a:r>
            <a:rPr kumimoji="1" lang="en-US" altLang="ja-JP" sz="900" spc="-100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ERROR</a:t>
          </a:r>
          <a:r>
            <a:rPr kumimoji="1" lang="ja-JP" altLang="en-US" sz="900" spc="-100" baseline="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</a:t>
          </a:r>
          <a:r>
            <a:rPr kumimoji="1" lang="ja-JP" altLang="en-US" sz="900" spc="-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が表示されたら</a:t>
          </a:r>
          <a:endParaRPr kumimoji="1" lang="en-US" altLang="ja-JP" sz="900" spc="-100" baseline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800"/>
            </a:lnSpc>
            <a:spcBef>
              <a:spcPts val="600"/>
            </a:spcBef>
          </a:pPr>
          <a:r>
            <a:rPr kumimoji="1" lang="ja-JP" altLang="en-US" sz="900" spc="-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①サービスの種類に間違いないか</a:t>
          </a:r>
          <a:endParaRPr kumimoji="1" lang="en-US" altLang="ja-JP" sz="900" spc="-100" baseline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800"/>
            </a:lnSpc>
            <a:spcBef>
              <a:spcPts val="600"/>
            </a:spcBef>
          </a:pPr>
          <a:r>
            <a:rPr kumimoji="1" lang="ja-JP" altLang="en-US" sz="900" spc="-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②「ー」の列に利用者数を入力していないか</a:t>
          </a:r>
          <a:endParaRPr kumimoji="1" lang="en-US" altLang="ja-JP" sz="900" spc="-100" baseline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800"/>
            </a:lnSpc>
            <a:spcBef>
              <a:spcPts val="600"/>
            </a:spcBef>
          </a:pPr>
          <a:r>
            <a:rPr kumimoji="1" lang="ja-JP" altLang="en-US" sz="900" spc="-100" baseline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を確認してください。</a:t>
          </a:r>
        </a:p>
      </xdr:txBody>
    </xdr:sp>
    <xdr:clientData/>
  </xdr:twoCellAnchor>
  <xdr:twoCellAnchor>
    <xdr:from>
      <xdr:col>6</xdr:col>
      <xdr:colOff>57150</xdr:colOff>
      <xdr:row>14</xdr:row>
      <xdr:rowOff>76200</xdr:rowOff>
    </xdr:from>
    <xdr:to>
      <xdr:col>8</xdr:col>
      <xdr:colOff>717550</xdr:colOff>
      <xdr:row>21</xdr:row>
      <xdr:rowOff>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8C2034B8-1A14-452A-97CA-EAD6A3A6ACF5}"/>
            </a:ext>
          </a:extLst>
        </xdr:cNvPr>
        <xdr:cNvSpPr/>
      </xdr:nvSpPr>
      <xdr:spPr>
        <a:xfrm>
          <a:off x="4216400" y="3232150"/>
          <a:ext cx="2463800" cy="1612900"/>
        </a:xfrm>
        <a:prstGeom prst="wedgeRectCallout">
          <a:avLst>
            <a:gd name="adj1" fmla="val -16085"/>
            <a:gd name="adj2" fmla="val -55427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＜エラーコード表＞</a:t>
          </a:r>
          <a:endParaRPr kumimoji="1" lang="en-US" altLang="ja-JP" sz="8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8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・</a:t>
          </a:r>
          <a:r>
            <a:rPr kumimoji="1" lang="en-US" altLang="ja-JP" sz="8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ERROR</a:t>
          </a:r>
          <a:r>
            <a:rPr kumimoji="1" lang="ja-JP" altLang="en-US" sz="8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１：再開日のみで休止日なし</a:t>
          </a:r>
          <a:endParaRPr kumimoji="1" lang="en-US" altLang="ja-JP" sz="8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80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　　　　（休止日を入力してください。）</a:t>
          </a:r>
          <a:endParaRPr kumimoji="1" lang="en-US" altLang="ja-JP" sz="800" b="1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</a:t>
          </a:r>
          <a:r>
            <a:rPr kumimoji="1" lang="en-US" altLang="ja-JP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ERROR</a:t>
          </a:r>
          <a:r>
            <a:rPr kumimoji="1" lang="ja-JP" altLang="en-US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２</a:t>
          </a:r>
          <a:r>
            <a:rPr kumimoji="1" lang="ja-JP" altLang="ja-JP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</a:t>
          </a:r>
          <a:r>
            <a:rPr kumimoji="1" lang="ja-JP" altLang="en-US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休止日のみで再開日なし</a:t>
          </a:r>
          <a:endParaRPr kumimoji="1" lang="en-US" altLang="ja-JP" sz="8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　（休止中は申込不可です。）</a:t>
          </a:r>
          <a:endParaRPr kumimoji="1" lang="en-US" altLang="ja-JP" sz="8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</a:t>
          </a:r>
          <a:r>
            <a:rPr kumimoji="1" lang="en-US" altLang="ja-JP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ERROR</a:t>
          </a:r>
          <a:r>
            <a:rPr kumimoji="1" lang="ja-JP" altLang="en-US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３</a:t>
          </a:r>
          <a:r>
            <a:rPr kumimoji="1" lang="ja-JP" altLang="ja-JP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</a:t>
          </a:r>
          <a:r>
            <a:rPr kumimoji="1" lang="ja-JP" altLang="en-US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再開日が休止日以前の日付</a:t>
          </a:r>
          <a:endParaRPr kumimoji="1" lang="en-US" altLang="ja-JP" sz="8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en-US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　（休止中は申込不可です。）</a:t>
          </a:r>
          <a:endParaRPr kumimoji="1" lang="en-US" altLang="ja-JP" sz="8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ja-JP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</a:t>
          </a:r>
          <a:r>
            <a:rPr kumimoji="1" lang="en-US" altLang="ja-JP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ERROR4</a:t>
          </a:r>
          <a:r>
            <a:rPr kumimoji="1" lang="ja-JP" altLang="ja-JP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</a:t>
          </a:r>
          <a:r>
            <a:rPr kumimoji="1" lang="ja-JP" altLang="en-US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開始日が</a:t>
          </a:r>
          <a:r>
            <a:rPr kumimoji="1" lang="en-US" altLang="ja-JP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10/2</a:t>
          </a:r>
          <a:r>
            <a:rPr kumimoji="1" lang="ja-JP" altLang="en-US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以降の日付</a:t>
          </a:r>
          <a:endParaRPr lang="ja-JP" altLang="ja-JP" sz="8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　（申込不可です。）</a:t>
          </a:r>
          <a:endParaRPr kumimoji="1" lang="en-US" altLang="ja-JP" sz="800" b="1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r>
            <a:rPr kumimoji="1" lang="ja-JP" altLang="ja-JP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・</a:t>
          </a:r>
          <a:r>
            <a:rPr kumimoji="1" lang="en-US" altLang="ja-JP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ERROR5</a:t>
          </a:r>
          <a:r>
            <a:rPr kumimoji="1" lang="ja-JP" altLang="ja-JP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：</a:t>
          </a:r>
          <a:r>
            <a:rPr kumimoji="1" lang="ja-JP" altLang="en-US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休止日が開始日以前</a:t>
          </a:r>
          <a:r>
            <a:rPr kumimoji="1" lang="ja-JP" altLang="ja-JP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の日付</a:t>
          </a:r>
          <a:endParaRPr lang="ja-JP" altLang="ja-JP" sz="8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ja-JP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　　　　（</a:t>
          </a:r>
          <a:r>
            <a:rPr kumimoji="1" lang="ja-JP" altLang="en-US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矛盾します。</a:t>
          </a:r>
          <a:r>
            <a:rPr kumimoji="1" lang="ja-JP" altLang="ja-JP" sz="8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）</a:t>
          </a:r>
          <a:endParaRPr lang="ja-JP" altLang="ja-JP" sz="8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lang="ja-JP" altLang="ja-JP" sz="8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lang="ja-JP" altLang="ja-JP" sz="8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6</xdr:col>
      <xdr:colOff>65483</xdr:colOff>
      <xdr:row>21</xdr:row>
      <xdr:rowOff>29765</xdr:rowOff>
    </xdr:from>
    <xdr:to>
      <xdr:col>8</xdr:col>
      <xdr:colOff>726280</xdr:colOff>
      <xdr:row>36</xdr:row>
      <xdr:rowOff>88900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CFFC62E-5A87-4559-844B-82E586CD637C}"/>
            </a:ext>
          </a:extLst>
        </xdr:cNvPr>
        <xdr:cNvSpPr txBox="1"/>
      </xdr:nvSpPr>
      <xdr:spPr>
        <a:xfrm>
          <a:off x="4224733" y="5027215"/>
          <a:ext cx="2464197" cy="367863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＜計算シート入力手順＞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① 施設・事業所名を入力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② サービスの種類を選択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（プルダウンリストから選んでください。）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③基準月の確認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（初期設定は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月になっています。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6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月以降の開設で基準月が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月の場合は「</a:t>
          </a:r>
          <a:r>
            <a:rPr kumimoji="1" lang="en-US" altLang="ja-JP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」を入力してください。）</a:t>
          </a:r>
          <a:endParaRPr kumimoji="1"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④サービス提供日ごとの利用者数を入力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⑤令和５年度中に開始・休止・再開をしている場合のみ開始日、休止日、再開日を入力（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日付は</a:t>
          </a:r>
          <a:r>
            <a:rPr kumimoji="1"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yyyy/m/d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で入力してください。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⑥</a:t>
          </a: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</a:t>
          </a:r>
          <a:r>
            <a:rPr kumimoji="1" lang="en-US" altLang="ja-JP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ERROR</a:t>
          </a:r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</a:t>
          </a:r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の表示が出た場合は誤入力を修正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 b="1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⑦交付申込額欄の金額をオンライン申請のフォームに入力</a:t>
          </a:r>
          <a:endParaRPr kumimoji="1" lang="en-US" altLang="ja-JP" sz="1100" b="1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425451</xdr:colOff>
      <xdr:row>2</xdr:row>
      <xdr:rowOff>190500</xdr:rowOff>
    </xdr:from>
    <xdr:to>
      <xdr:col>8</xdr:col>
      <xdr:colOff>723901</xdr:colOff>
      <xdr:row>5</xdr:row>
      <xdr:rowOff>8202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925A4D69-F818-4E84-9B94-E387B83E25B8}"/>
            </a:ext>
          </a:extLst>
        </xdr:cNvPr>
        <xdr:cNvSpPr/>
      </xdr:nvSpPr>
      <xdr:spPr>
        <a:xfrm>
          <a:off x="5308601" y="717550"/>
          <a:ext cx="1377950" cy="427302"/>
        </a:xfrm>
        <a:prstGeom prst="borderCallout1">
          <a:avLst>
            <a:gd name="adj1" fmla="val 100540"/>
            <a:gd name="adj2" fmla="val 79666"/>
            <a:gd name="adj3" fmla="val 193616"/>
            <a:gd name="adj4" fmla="val 47387"/>
          </a:avLst>
        </a:prstGeom>
        <a:solidFill>
          <a:schemeClr val="accent4">
            <a:lumMod val="20000"/>
            <a:lumOff val="80000"/>
          </a:schemeClr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日付は </a:t>
          </a:r>
          <a:r>
            <a: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yyyy/m/d </a:t>
          </a:r>
          <a:r>
            <a:rPr kumimoji="1"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で入力してください</a:t>
          </a:r>
          <a:r>
            <a:rPr kumimoji="1" lang="ja-JP" altLang="en-US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。</a:t>
          </a:r>
          <a:endParaRPr kumimoji="1" lang="ja-JP" altLang="en-US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4</xdr:col>
      <xdr:colOff>297657</xdr:colOff>
      <xdr:row>39</xdr:row>
      <xdr:rowOff>236934</xdr:rowOff>
    </xdr:from>
    <xdr:to>
      <xdr:col>7</xdr:col>
      <xdr:colOff>5955</xdr:colOff>
      <xdr:row>41</xdr:row>
      <xdr:rowOff>213122</xdr:rowOff>
    </xdr:to>
    <xdr:sp macro="" textlink="">
      <xdr:nvSpPr>
        <xdr:cNvPr id="8" name="吹き出し: 折線 7">
          <a:extLst>
            <a:ext uri="{FF2B5EF4-FFF2-40B4-BE49-F238E27FC236}">
              <a16:creationId xmlns:a16="http://schemas.microsoft.com/office/drawing/2014/main" id="{75B7AA28-4986-4F24-B33D-8885B8B1B27E}"/>
            </a:ext>
          </a:extLst>
        </xdr:cNvPr>
        <xdr:cNvSpPr/>
      </xdr:nvSpPr>
      <xdr:spPr>
        <a:xfrm>
          <a:off x="2783682" y="9257109"/>
          <a:ext cx="2089548" cy="500063"/>
        </a:xfrm>
        <a:prstGeom prst="borderCallout2">
          <a:avLst>
            <a:gd name="adj1" fmla="val 12146"/>
            <a:gd name="adj2" fmla="val -641"/>
            <a:gd name="adj3" fmla="val 1769"/>
            <a:gd name="adj4" fmla="val -7550"/>
            <a:gd name="adj5" fmla="val 17484"/>
            <a:gd name="adj6" fmla="val -13713"/>
          </a:avLst>
        </a:prstGeom>
        <a:solidFill>
          <a:schemeClr val="accent4">
            <a:lumMod val="20000"/>
            <a:lumOff val="8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申請フォーム「交付申込額」に入力してください。</a:t>
          </a:r>
        </a:p>
      </xdr:txBody>
    </xdr:sp>
    <xdr:clientData/>
  </xdr:twoCellAnchor>
  <xdr:twoCellAnchor>
    <xdr:from>
      <xdr:col>7</xdr:col>
      <xdr:colOff>152400</xdr:colOff>
      <xdr:row>0</xdr:row>
      <xdr:rowOff>247650</xdr:rowOff>
    </xdr:from>
    <xdr:to>
      <xdr:col>8</xdr:col>
      <xdr:colOff>723900</xdr:colOff>
      <xdr:row>2</xdr:row>
      <xdr:rowOff>173302</xdr:rowOff>
    </xdr:to>
    <xdr:sp macro="" textlink="">
      <xdr:nvSpPr>
        <xdr:cNvPr id="9" name="吹き出し: 線 8">
          <a:extLst>
            <a:ext uri="{FF2B5EF4-FFF2-40B4-BE49-F238E27FC236}">
              <a16:creationId xmlns:a16="http://schemas.microsoft.com/office/drawing/2014/main" id="{4C2B3DA3-4B48-46D7-8BE1-DF3983EAB75F}"/>
            </a:ext>
          </a:extLst>
        </xdr:cNvPr>
        <xdr:cNvSpPr/>
      </xdr:nvSpPr>
      <xdr:spPr>
        <a:xfrm>
          <a:off x="5035550" y="247650"/>
          <a:ext cx="1651000" cy="452702"/>
        </a:xfrm>
        <a:prstGeom prst="borderCallout1">
          <a:avLst>
            <a:gd name="adj1" fmla="val 47276"/>
            <a:gd name="adj2" fmla="val -101"/>
            <a:gd name="adj3" fmla="val 89974"/>
            <a:gd name="adj4" fmla="val -9237"/>
          </a:avLst>
        </a:prstGeom>
        <a:solidFill>
          <a:schemeClr val="accent4">
            <a:lumMod val="20000"/>
            <a:lumOff val="80000"/>
          </a:schemeClr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サービスの種類はプルダウンリストから選択。</a:t>
          </a:r>
          <a:endParaRPr kumimoji="1" lang="ja-JP" altLang="en-US" sz="10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単価表" displayName="単価表" ref="A1:D26" totalsRowShown="0" headerRowCellStyle="桁区切り" dataCellStyle="桁区切り">
  <autoFilter ref="A1:D26" xr:uid="{00000000-0009-0000-0100-000003000000}"/>
  <tableColumns count="4">
    <tableColumn id="1" xr3:uid="{00000000-0010-0000-0100-000001000000}" name="サービスの種類" dataCellStyle="桁区切り"/>
    <tableColumn id="5" xr3:uid="{00000000-0010-0000-0100-000005000000}" name="単価①" dataCellStyle="桁区切り"/>
    <tableColumn id="6" xr3:uid="{00000000-0010-0000-0100-000006000000}" name="単価②" dataCellStyle="桁区切り">
      <calculatedColumnFormula>90*12</calculatedColumnFormula>
    </tableColumn>
    <tableColumn id="2" xr3:uid="{6C51FB76-664A-4FDD-BAE0-2F36950261EA}" name="列1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C9076-C07B-44C2-AC01-87D2412DC8D1}">
  <dimension ref="A1:S42"/>
  <sheetViews>
    <sheetView tabSelected="1" zoomScale="130" zoomScaleNormal="130" zoomScaleSheetLayoutView="100" workbookViewId="0">
      <selection activeCell="H7" sqref="H7"/>
    </sheetView>
  </sheetViews>
  <sheetFormatPr defaultColWidth="9" defaultRowHeight="13.5" x14ac:dyDescent="0.4"/>
  <cols>
    <col min="1" max="1" width="1" style="4" customWidth="1"/>
    <col min="2" max="2" width="13.875" style="4" customWidth="1"/>
    <col min="3" max="3" width="6.875" style="4" customWidth="1"/>
    <col min="4" max="6" width="10.875" style="4" customWidth="1"/>
    <col min="7" max="7" width="9.5" style="4" customWidth="1"/>
    <col min="8" max="8" width="14.125" style="4" customWidth="1"/>
    <col min="9" max="9" width="9.75" style="4" customWidth="1"/>
    <col min="10" max="10" width="3.5" style="4" customWidth="1"/>
    <col min="11" max="11" width="14.125" style="4" customWidth="1"/>
    <col min="12" max="12" width="5.5" style="4" customWidth="1"/>
    <col min="13" max="13" width="9" style="4"/>
    <col min="14" max="25" width="3.75" style="4" customWidth="1"/>
    <col min="26" max="16384" width="9" style="4"/>
  </cols>
  <sheetData>
    <row r="1" spans="1:19" ht="22.5" customHeight="1" thickBot="1" x14ac:dyDescent="0.45">
      <c r="B1" s="46" t="s">
        <v>44</v>
      </c>
      <c r="C1" s="46"/>
      <c r="D1" s="46"/>
      <c r="E1" s="46"/>
      <c r="F1" s="46"/>
      <c r="G1" s="46"/>
      <c r="H1" s="46"/>
    </row>
    <row r="2" spans="1:19" ht="18.75" customHeight="1" thickBot="1" x14ac:dyDescent="0.45">
      <c r="A2" s="57" t="s">
        <v>48</v>
      </c>
      <c r="B2" s="57" t="s">
        <v>47</v>
      </c>
      <c r="C2" s="58"/>
      <c r="D2" s="59"/>
      <c r="E2" s="59"/>
      <c r="F2" s="59"/>
      <c r="G2" s="60"/>
    </row>
    <row r="3" spans="1:19" ht="18.75" customHeight="1" thickBot="1" x14ac:dyDescent="0.45">
      <c r="A3" s="57" t="s">
        <v>2</v>
      </c>
      <c r="B3" s="57"/>
      <c r="C3" s="54"/>
      <c r="D3" s="55"/>
      <c r="E3" s="55"/>
      <c r="F3" s="55"/>
      <c r="G3" s="56"/>
      <c r="H3" s="45" t="s">
        <v>34</v>
      </c>
      <c r="I3" s="33">
        <f>IF(COUNTIF(C3,"*通所*"),1,IF(COUNTIF(C3,"*小規模*"),1,0))</f>
        <v>0</v>
      </c>
    </row>
    <row r="4" spans="1:19" ht="18.75" customHeight="1" thickBot="1" x14ac:dyDescent="0.45">
      <c r="A4" s="57" t="s">
        <v>31</v>
      </c>
      <c r="B4" s="57"/>
      <c r="C4" s="22">
        <v>6</v>
      </c>
      <c r="D4" s="34" t="s">
        <v>33</v>
      </c>
      <c r="E4" s="35" t="e">
        <f>VLOOKUP(C3,単価表[],2,FALSE)</f>
        <v>#N/A</v>
      </c>
      <c r="F4" s="35" t="e">
        <f>VLOOKUP(C3,単価表[],3,FALSE)</f>
        <v>#N/A</v>
      </c>
      <c r="G4" s="33"/>
      <c r="H4" s="33"/>
    </row>
    <row r="5" spans="1:19" ht="9.75" customHeight="1" x14ac:dyDescent="0.4">
      <c r="A5" s="5"/>
      <c r="B5" s="6"/>
      <c r="F5" s="17"/>
    </row>
    <row r="6" spans="1:19" ht="18.75" customHeight="1" thickBot="1" x14ac:dyDescent="0.45">
      <c r="B6" s="19" t="s">
        <v>0</v>
      </c>
      <c r="C6" s="20" t="s">
        <v>1</v>
      </c>
      <c r="D6" s="21" t="str">
        <f>IF(COUNTIF(C3,"*特定施設又*"),"要介護者・要支援者数",IF(COUNTIF(C3,"*小規模*"),"宿泊利用者数",IF(COUNTIF(C3,"*通所*"),"5時間以上","利用者数")))</f>
        <v>利用者数</v>
      </c>
      <c r="E6" s="21" t="str">
        <f>IF(COUNTIF(C3,"*特定施設又*"),"左記以外の入居者数",IF(COUNTIF(C3,"*小規模*"),"通所５時間以上","ー"))</f>
        <v>ー</v>
      </c>
      <c r="F6" s="21" t="str">
        <f>IF(COUNTIF(C3,"*通所*"),"5時間未満",IF(COUNTIF(C3,"*小規模*"),"通所5時間未満","ー"))</f>
        <v>ー</v>
      </c>
      <c r="G6" s="17" t="s">
        <v>35</v>
      </c>
      <c r="K6" s="4" t="s">
        <v>41</v>
      </c>
    </row>
    <row r="7" spans="1:19" ht="18.75" customHeight="1" thickBot="1" x14ac:dyDescent="0.45">
      <c r="B7" s="7" t="str">
        <f>IF(C4="","基準月を入力してください","2023/"&amp;C4&amp;"/"&amp;1)</f>
        <v>2023/6/1</v>
      </c>
      <c r="C7" s="8" t="str">
        <f>IF($C$4="","",TEXT(B7,"aaa"))</f>
        <v>木</v>
      </c>
      <c r="D7" s="44"/>
      <c r="E7" s="44"/>
      <c r="F7" s="44"/>
      <c r="G7" s="23" t="s">
        <v>38</v>
      </c>
      <c r="H7" s="42"/>
      <c r="K7" s="30">
        <f>IF(COUNTIF(H7,""),H10,IF(H7&lt;=H10,H10,H7))</f>
        <v>45017</v>
      </c>
      <c r="L7" s="24">
        <f>IF(K7=0,0,DATEDIF(K7,H12,"m"))</f>
        <v>11</v>
      </c>
      <c r="O7" s="38"/>
      <c r="P7" s="37"/>
      <c r="Q7" s="37"/>
      <c r="R7" s="37"/>
      <c r="S7" s="37"/>
    </row>
    <row r="8" spans="1:19" ht="18.75" customHeight="1" thickBot="1" x14ac:dyDescent="0.45">
      <c r="B8" s="10">
        <f>IFERROR(B7+1,"")</f>
        <v>45079</v>
      </c>
      <c r="C8" s="8" t="str">
        <f t="shared" ref="C8:C36" si="0">IF($C$4="","",TEXT(B8,"aaa"))</f>
        <v>金</v>
      </c>
      <c r="D8" s="44"/>
      <c r="E8" s="44"/>
      <c r="F8" s="44"/>
      <c r="G8" s="23" t="s">
        <v>39</v>
      </c>
      <c r="H8" s="43"/>
      <c r="K8" s="29" t="str">
        <f>IF(COUNTIF(H8,""),"",IF(H8&lt;=H10,H10,H8))</f>
        <v/>
      </c>
      <c r="L8" s="24">
        <f>IF(COUNTIF(K8,""),0,IF(K8=0,0,DATEDIF(K8,H12,"m")))</f>
        <v>0</v>
      </c>
      <c r="O8" s="36"/>
      <c r="P8" s="36"/>
      <c r="Q8" s="36"/>
      <c r="R8" s="36"/>
      <c r="S8" s="37"/>
    </row>
    <row r="9" spans="1:19" ht="18.75" customHeight="1" thickBot="1" x14ac:dyDescent="0.45">
      <c r="B9" s="10">
        <f t="shared" ref="B9:B36" si="1">IFERROR(B8+1,"")</f>
        <v>45080</v>
      </c>
      <c r="C9" s="8" t="str">
        <f t="shared" si="0"/>
        <v>土</v>
      </c>
      <c r="D9" s="44"/>
      <c r="E9" s="44"/>
      <c r="F9" s="44"/>
      <c r="G9" s="23" t="s">
        <v>40</v>
      </c>
      <c r="H9" s="43"/>
      <c r="K9" s="29" t="str">
        <f>IF(COUNTIF(H9,""),"",IF(H9&lt;=H10,H10,H9))</f>
        <v/>
      </c>
      <c r="L9" s="24">
        <f>IF(COUNTIF(K9,""),0,IF(K9=0,0,DATEDIF(K9,H12,"m")))</f>
        <v>0</v>
      </c>
      <c r="O9" s="36"/>
      <c r="P9" s="36"/>
      <c r="Q9" s="36"/>
      <c r="R9" s="36"/>
      <c r="S9" s="37"/>
    </row>
    <row r="10" spans="1:19" ht="18.75" customHeight="1" thickBot="1" x14ac:dyDescent="0.45">
      <c r="B10" s="10">
        <f t="shared" si="1"/>
        <v>45081</v>
      </c>
      <c r="C10" s="8" t="str">
        <f t="shared" si="0"/>
        <v>日</v>
      </c>
      <c r="D10" s="44"/>
      <c r="E10" s="44"/>
      <c r="F10" s="44"/>
      <c r="G10" s="28" t="s">
        <v>42</v>
      </c>
      <c r="H10" s="29">
        <v>45017</v>
      </c>
      <c r="I10" s="25"/>
      <c r="K10" s="27"/>
      <c r="O10" s="36"/>
      <c r="P10" s="36"/>
      <c r="Q10" s="36"/>
      <c r="R10" s="36"/>
      <c r="S10" s="37"/>
    </row>
    <row r="11" spans="1:19" ht="18.75" customHeight="1" thickBot="1" x14ac:dyDescent="0.45">
      <c r="B11" s="10">
        <f t="shared" si="1"/>
        <v>45082</v>
      </c>
      <c r="C11" s="8" t="str">
        <f t="shared" si="0"/>
        <v>月</v>
      </c>
      <c r="D11" s="44"/>
      <c r="E11" s="44"/>
      <c r="F11" s="44"/>
      <c r="G11" s="28" t="s">
        <v>43</v>
      </c>
      <c r="H11" s="29">
        <v>45200</v>
      </c>
      <c r="I11" s="18"/>
      <c r="O11" s="36"/>
      <c r="P11" s="36"/>
      <c r="Q11" s="36"/>
      <c r="R11" s="36"/>
      <c r="S11" s="37"/>
    </row>
    <row r="12" spans="1:19" ht="18.75" customHeight="1" thickBot="1" x14ac:dyDescent="0.45">
      <c r="B12" s="10">
        <f t="shared" si="1"/>
        <v>45083</v>
      </c>
      <c r="C12" s="8" t="str">
        <f t="shared" si="0"/>
        <v>火</v>
      </c>
      <c r="D12" s="44"/>
      <c r="E12" s="44"/>
      <c r="F12" s="44"/>
      <c r="G12" s="26" t="s">
        <v>37</v>
      </c>
      <c r="H12" s="29">
        <v>45382</v>
      </c>
      <c r="I12" s="18"/>
      <c r="O12" s="36"/>
      <c r="P12" s="36"/>
      <c r="Q12" s="36"/>
      <c r="R12" s="36"/>
      <c r="S12" s="37"/>
    </row>
    <row r="13" spans="1:19" ht="18.75" customHeight="1" x14ac:dyDescent="0.4">
      <c r="B13" s="10">
        <f t="shared" si="1"/>
        <v>45084</v>
      </c>
      <c r="C13" s="8" t="str">
        <f t="shared" si="0"/>
        <v>水</v>
      </c>
      <c r="D13" s="44"/>
      <c r="E13" s="44"/>
      <c r="F13" s="44"/>
      <c r="G13" s="51" t="s">
        <v>36</v>
      </c>
      <c r="H13" s="31">
        <f>IF(COUNTIF(H14,""),IF(6&lt;=(L7-L8+L9)+1,(L7-L8+L9)+1,"申込不可（6か月未満）"),"")</f>
        <v>12</v>
      </c>
      <c r="I13" s="18"/>
      <c r="O13" s="36"/>
      <c r="P13" s="36"/>
      <c r="Q13" s="36"/>
      <c r="R13" s="36"/>
      <c r="S13" s="37"/>
    </row>
    <row r="14" spans="1:19" ht="18.75" customHeight="1" thickBot="1" x14ac:dyDescent="0.45">
      <c r="B14" s="10">
        <f t="shared" si="1"/>
        <v>45085</v>
      </c>
      <c r="C14" s="8" t="str">
        <f t="shared" si="0"/>
        <v>木</v>
      </c>
      <c r="D14" s="44"/>
      <c r="E14" s="44"/>
      <c r="F14" s="44"/>
      <c r="G14" s="52"/>
      <c r="H14" s="32" t="str">
        <f>IF(COUNTIF(K8,""),IF(COUNTIF(K9,""),IF(K7&gt;H11,"ERROR4",""),"ERROR1"),IF(COUNTIF(K9,""),"ERROR2",IF(H8&lt;H9,IF(K7&gt;H11,"ERROR4",IF(H8&gt;H7,"","ERROR5")),"ERROR3")))</f>
        <v/>
      </c>
      <c r="I14" s="18"/>
      <c r="O14" s="36"/>
      <c r="P14" s="36"/>
      <c r="Q14" s="36"/>
      <c r="R14" s="36"/>
      <c r="S14" s="37"/>
    </row>
    <row r="15" spans="1:19" ht="18.75" customHeight="1" x14ac:dyDescent="0.4">
      <c r="B15" s="10">
        <f t="shared" si="1"/>
        <v>45086</v>
      </c>
      <c r="C15" s="8" t="str">
        <f t="shared" si="0"/>
        <v>金</v>
      </c>
      <c r="D15" s="44"/>
      <c r="E15" s="44"/>
      <c r="F15" s="44"/>
      <c r="G15" s="9"/>
      <c r="I15" s="18"/>
      <c r="O15" s="36"/>
      <c r="P15" s="36"/>
      <c r="Q15" s="36"/>
      <c r="R15" s="36"/>
      <c r="S15" s="37"/>
    </row>
    <row r="16" spans="1:19" ht="18.75" customHeight="1" x14ac:dyDescent="0.4">
      <c r="B16" s="10">
        <f t="shared" si="1"/>
        <v>45087</v>
      </c>
      <c r="C16" s="8" t="str">
        <f t="shared" si="0"/>
        <v>土</v>
      </c>
      <c r="D16" s="44"/>
      <c r="E16" s="44"/>
      <c r="F16" s="44"/>
      <c r="G16" s="9"/>
      <c r="I16" s="18"/>
      <c r="O16" s="36"/>
      <c r="P16" s="36"/>
      <c r="Q16" s="36"/>
      <c r="R16" s="36"/>
      <c r="S16" s="37"/>
    </row>
    <row r="17" spans="2:19" ht="18.75" customHeight="1" x14ac:dyDescent="0.4">
      <c r="B17" s="10">
        <f t="shared" si="1"/>
        <v>45088</v>
      </c>
      <c r="C17" s="8" t="str">
        <f t="shared" si="0"/>
        <v>日</v>
      </c>
      <c r="D17" s="44"/>
      <c r="E17" s="44"/>
      <c r="F17" s="44"/>
      <c r="G17" s="9"/>
      <c r="I17" s="18"/>
      <c r="O17" s="36"/>
      <c r="P17" s="36"/>
      <c r="Q17" s="36"/>
      <c r="R17" s="36"/>
      <c r="S17" s="37"/>
    </row>
    <row r="18" spans="2:19" ht="18.75" customHeight="1" x14ac:dyDescent="0.4">
      <c r="B18" s="10">
        <f t="shared" si="1"/>
        <v>45089</v>
      </c>
      <c r="C18" s="8" t="str">
        <f t="shared" si="0"/>
        <v>月</v>
      </c>
      <c r="D18" s="44"/>
      <c r="E18" s="44"/>
      <c r="F18" s="44"/>
      <c r="G18" s="9"/>
      <c r="I18" s="18"/>
      <c r="O18" s="36"/>
      <c r="P18" s="36"/>
      <c r="Q18" s="36"/>
      <c r="R18" s="36"/>
      <c r="S18" s="37"/>
    </row>
    <row r="19" spans="2:19" ht="18.75" customHeight="1" x14ac:dyDescent="0.4">
      <c r="B19" s="10">
        <f t="shared" si="1"/>
        <v>45090</v>
      </c>
      <c r="C19" s="8" t="str">
        <f t="shared" si="0"/>
        <v>火</v>
      </c>
      <c r="D19" s="44"/>
      <c r="E19" s="44"/>
      <c r="F19" s="44"/>
      <c r="G19" s="9"/>
      <c r="O19" s="37"/>
      <c r="P19" s="37"/>
      <c r="Q19" s="37"/>
      <c r="R19" s="37"/>
      <c r="S19" s="37"/>
    </row>
    <row r="20" spans="2:19" ht="18.75" customHeight="1" x14ac:dyDescent="0.4">
      <c r="B20" s="10">
        <f t="shared" si="1"/>
        <v>45091</v>
      </c>
      <c r="C20" s="8" t="str">
        <f t="shared" si="0"/>
        <v>水</v>
      </c>
      <c r="D20" s="44"/>
      <c r="E20" s="44"/>
      <c r="F20" s="44"/>
      <c r="G20" s="9"/>
    </row>
    <row r="21" spans="2:19" ht="18.75" customHeight="1" x14ac:dyDescent="0.4">
      <c r="B21" s="10">
        <f t="shared" si="1"/>
        <v>45092</v>
      </c>
      <c r="C21" s="8" t="str">
        <f t="shared" si="0"/>
        <v>木</v>
      </c>
      <c r="D21" s="44"/>
      <c r="E21" s="44"/>
      <c r="F21" s="44"/>
      <c r="G21" s="9"/>
    </row>
    <row r="22" spans="2:19" ht="18.75" customHeight="1" x14ac:dyDescent="0.4">
      <c r="B22" s="10">
        <f t="shared" si="1"/>
        <v>45093</v>
      </c>
      <c r="C22" s="8" t="str">
        <f t="shared" si="0"/>
        <v>金</v>
      </c>
      <c r="D22" s="44"/>
      <c r="E22" s="44"/>
      <c r="F22" s="44"/>
      <c r="G22" s="9"/>
    </row>
    <row r="23" spans="2:19" ht="18.75" customHeight="1" x14ac:dyDescent="0.4">
      <c r="B23" s="10">
        <f t="shared" si="1"/>
        <v>45094</v>
      </c>
      <c r="C23" s="8" t="str">
        <f t="shared" si="0"/>
        <v>土</v>
      </c>
      <c r="D23" s="44"/>
      <c r="E23" s="44"/>
      <c r="F23" s="44"/>
      <c r="G23" s="9"/>
    </row>
    <row r="24" spans="2:19" ht="18.75" customHeight="1" x14ac:dyDescent="0.4">
      <c r="B24" s="10">
        <f t="shared" si="1"/>
        <v>45095</v>
      </c>
      <c r="C24" s="8" t="str">
        <f t="shared" si="0"/>
        <v>日</v>
      </c>
      <c r="D24" s="44"/>
      <c r="E24" s="44"/>
      <c r="F24" s="44"/>
      <c r="G24" s="9"/>
    </row>
    <row r="25" spans="2:19" ht="18.75" customHeight="1" x14ac:dyDescent="0.4">
      <c r="B25" s="10">
        <f t="shared" si="1"/>
        <v>45096</v>
      </c>
      <c r="C25" s="8" t="str">
        <f t="shared" si="0"/>
        <v>月</v>
      </c>
      <c r="D25" s="44"/>
      <c r="E25" s="44"/>
      <c r="F25" s="44"/>
      <c r="G25" s="9"/>
    </row>
    <row r="26" spans="2:19" ht="18.75" customHeight="1" x14ac:dyDescent="0.4">
      <c r="B26" s="10">
        <f t="shared" si="1"/>
        <v>45097</v>
      </c>
      <c r="C26" s="8" t="str">
        <f t="shared" si="0"/>
        <v>火</v>
      </c>
      <c r="D26" s="44"/>
      <c r="E26" s="44"/>
      <c r="F26" s="44"/>
      <c r="G26" s="9"/>
    </row>
    <row r="27" spans="2:19" ht="18.75" customHeight="1" x14ac:dyDescent="0.4">
      <c r="B27" s="10">
        <f t="shared" si="1"/>
        <v>45098</v>
      </c>
      <c r="C27" s="8" t="str">
        <f t="shared" si="0"/>
        <v>水</v>
      </c>
      <c r="D27" s="44"/>
      <c r="E27" s="44"/>
      <c r="F27" s="44"/>
      <c r="G27" s="9"/>
    </row>
    <row r="28" spans="2:19" ht="18.75" customHeight="1" x14ac:dyDescent="0.4">
      <c r="B28" s="10">
        <f t="shared" si="1"/>
        <v>45099</v>
      </c>
      <c r="C28" s="8" t="str">
        <f t="shared" si="0"/>
        <v>木</v>
      </c>
      <c r="D28" s="44"/>
      <c r="E28" s="44"/>
      <c r="F28" s="44"/>
      <c r="G28" s="9"/>
    </row>
    <row r="29" spans="2:19" ht="18.75" customHeight="1" x14ac:dyDescent="0.4">
      <c r="B29" s="10">
        <f t="shared" si="1"/>
        <v>45100</v>
      </c>
      <c r="C29" s="8" t="str">
        <f t="shared" si="0"/>
        <v>金</v>
      </c>
      <c r="D29" s="44"/>
      <c r="E29" s="44"/>
      <c r="F29" s="44"/>
      <c r="G29" s="9"/>
    </row>
    <row r="30" spans="2:19" ht="18.75" customHeight="1" x14ac:dyDescent="0.4">
      <c r="B30" s="10">
        <f t="shared" si="1"/>
        <v>45101</v>
      </c>
      <c r="C30" s="8" t="str">
        <f t="shared" si="0"/>
        <v>土</v>
      </c>
      <c r="D30" s="44"/>
      <c r="E30" s="44"/>
      <c r="F30" s="44"/>
      <c r="G30" s="9"/>
    </row>
    <row r="31" spans="2:19" ht="18.75" customHeight="1" x14ac:dyDescent="0.4">
      <c r="B31" s="10">
        <f t="shared" si="1"/>
        <v>45102</v>
      </c>
      <c r="C31" s="8" t="str">
        <f t="shared" si="0"/>
        <v>日</v>
      </c>
      <c r="D31" s="44"/>
      <c r="E31" s="44"/>
      <c r="F31" s="44"/>
      <c r="G31" s="9"/>
    </row>
    <row r="32" spans="2:19" ht="18.75" customHeight="1" x14ac:dyDescent="0.4">
      <c r="B32" s="10">
        <f t="shared" si="1"/>
        <v>45103</v>
      </c>
      <c r="C32" s="8" t="str">
        <f t="shared" si="0"/>
        <v>月</v>
      </c>
      <c r="D32" s="44"/>
      <c r="E32" s="44"/>
      <c r="F32" s="44"/>
      <c r="G32" s="9"/>
    </row>
    <row r="33" spans="2:11" ht="18.75" customHeight="1" x14ac:dyDescent="0.4">
      <c r="B33" s="10">
        <f t="shared" si="1"/>
        <v>45104</v>
      </c>
      <c r="C33" s="8" t="str">
        <f t="shared" si="0"/>
        <v>火</v>
      </c>
      <c r="D33" s="44"/>
      <c r="E33" s="44"/>
      <c r="F33" s="44"/>
      <c r="G33" s="9"/>
    </row>
    <row r="34" spans="2:11" ht="18.75" customHeight="1" x14ac:dyDescent="0.4">
      <c r="B34" s="10">
        <f t="shared" si="1"/>
        <v>45105</v>
      </c>
      <c r="C34" s="8" t="str">
        <f t="shared" si="0"/>
        <v>水</v>
      </c>
      <c r="D34" s="44"/>
      <c r="E34" s="44"/>
      <c r="F34" s="44"/>
      <c r="G34" s="9"/>
    </row>
    <row r="35" spans="2:11" ht="18.75" customHeight="1" x14ac:dyDescent="0.4">
      <c r="B35" s="10">
        <f t="shared" si="1"/>
        <v>45106</v>
      </c>
      <c r="C35" s="8" t="str">
        <f t="shared" si="0"/>
        <v>木</v>
      </c>
      <c r="D35" s="44"/>
      <c r="E35" s="44"/>
      <c r="F35" s="44"/>
      <c r="G35" s="9"/>
    </row>
    <row r="36" spans="2:11" ht="18.75" customHeight="1" x14ac:dyDescent="0.4">
      <c r="B36" s="10">
        <f t="shared" si="1"/>
        <v>45107</v>
      </c>
      <c r="C36" s="8" t="str">
        <f t="shared" si="0"/>
        <v>金</v>
      </c>
      <c r="D36" s="44"/>
      <c r="E36" s="44"/>
      <c r="F36" s="44"/>
      <c r="G36" s="9"/>
    </row>
    <row r="37" spans="2:11" ht="18.75" customHeight="1" x14ac:dyDescent="0.4">
      <c r="B37" s="49" t="s">
        <v>29</v>
      </c>
      <c r="C37" s="49"/>
      <c r="D37" s="11">
        <f>SUM(D7:D36)</f>
        <v>0</v>
      </c>
      <c r="E37" s="11">
        <f t="shared" ref="E37" si="2">SUM(E7:E36)</f>
        <v>0</v>
      </c>
      <c r="F37" s="12">
        <f>SUM(F7:F36)*0.5</f>
        <v>0</v>
      </c>
      <c r="I37" s="13"/>
      <c r="J37" s="13"/>
      <c r="K37" s="13"/>
    </row>
    <row r="38" spans="2:11" ht="15" customHeight="1" x14ac:dyDescent="0.4">
      <c r="B38" s="50"/>
      <c r="C38" s="50"/>
      <c r="D38" s="14"/>
      <c r="E38" s="14" t="str">
        <f>IF(E37&gt;0,IF(COUNTIF(E6,"ー"),"ERROR",""),"")</f>
        <v/>
      </c>
      <c r="F38" s="15" t="str">
        <f>IF(F37&gt;0,IF(I3=0,"ERROR",""),"")</f>
        <v/>
      </c>
      <c r="I38" s="13"/>
      <c r="J38" s="13"/>
      <c r="K38" s="13"/>
    </row>
    <row r="39" spans="2:11" ht="18.75" customHeight="1" x14ac:dyDescent="0.4">
      <c r="B39" s="53" t="s">
        <v>30</v>
      </c>
      <c r="C39" s="53"/>
      <c r="D39" s="40">
        <f>IF(COUNTIF(C3,"*小規模*"),D37,D37+F37)</f>
        <v>0</v>
      </c>
      <c r="E39" s="40">
        <f>IF(COUNTIF(C3,"*小規模*"),E37+F37,E37)</f>
        <v>0</v>
      </c>
      <c r="G39" s="16"/>
    </row>
    <row r="40" spans="2:11" ht="18.75" customHeight="1" thickBot="1" x14ac:dyDescent="0.45">
      <c r="B40" s="53" t="s">
        <v>28</v>
      </c>
      <c r="C40" s="53"/>
      <c r="D40" s="41">
        <f>D39*12</f>
        <v>0</v>
      </c>
      <c r="E40" s="41">
        <f>E39*12</f>
        <v>0</v>
      </c>
      <c r="G40" s="13"/>
    </row>
    <row r="41" spans="2:11" ht="22.5" customHeight="1" thickTop="1" thickBot="1" x14ac:dyDescent="0.45">
      <c r="B41" s="47" t="s">
        <v>32</v>
      </c>
      <c r="C41" s="48"/>
      <c r="D41" s="39" t="e">
        <f>IF(COUNTIF(E38,""),IF(COUNTIF(F38,""),IF(H13&gt;5,(D40*E4+E40*F4)*H13/12,"ERROR"),"ERROR"),"ERROR")</f>
        <v>#N/A</v>
      </c>
    </row>
    <row r="42" spans="2:11" ht="18.75" customHeight="1" thickTop="1" x14ac:dyDescent="0.4"/>
  </sheetData>
  <sheetProtection sheet="1" selectLockedCells="1"/>
  <mergeCells count="11">
    <mergeCell ref="B1:H1"/>
    <mergeCell ref="B41:C41"/>
    <mergeCell ref="B37:C38"/>
    <mergeCell ref="G13:G14"/>
    <mergeCell ref="B39:C39"/>
    <mergeCell ref="B40:C40"/>
    <mergeCell ref="C3:G3"/>
    <mergeCell ref="A3:B3"/>
    <mergeCell ref="A4:B4"/>
    <mergeCell ref="C2:G2"/>
    <mergeCell ref="A2:B2"/>
  </mergeCells>
  <phoneticPr fontId="2"/>
  <conditionalFormatting sqref="C7:C36">
    <cfRule type="containsText" dxfId="6" priority="7" operator="containsText" text="日">
      <formula>NOT(ISERROR(SEARCH("日",C7)))</formula>
    </cfRule>
    <cfRule type="containsText" dxfId="5" priority="1" operator="containsText" text="土">
      <formula>NOT(ISERROR(SEARCH("土",C7)))</formula>
    </cfRule>
  </conditionalFormatting>
  <conditionalFormatting sqref="E38">
    <cfRule type="containsText" dxfId="4" priority="6" operator="containsText" text="ERROR">
      <formula>NOT(ISERROR(SEARCH("ERROR",E38)))</formula>
    </cfRule>
  </conditionalFormatting>
  <conditionalFormatting sqref="F38">
    <cfRule type="containsText" dxfId="3" priority="5" operator="containsText" text="ERROR">
      <formula>NOT(ISERROR(SEARCH("ERROR",F38)))</formula>
    </cfRule>
  </conditionalFormatting>
  <conditionalFormatting sqref="H14">
    <cfRule type="containsText" dxfId="2" priority="4" operator="containsText" text="ERROR">
      <formula>NOT(ISERROR(SEARCH("ERROR",H14)))</formula>
    </cfRule>
  </conditionalFormatting>
  <conditionalFormatting sqref="H13">
    <cfRule type="containsText" dxfId="1" priority="3" operator="containsText" text="申込不可">
      <formula>NOT(ISERROR(SEARCH("申込不可",H13)))</formula>
    </cfRule>
  </conditionalFormatting>
  <conditionalFormatting sqref="D41">
    <cfRule type="containsText" dxfId="0" priority="2" operator="containsText" text="ERROR">
      <formula>NOT(ISERROR(SEARCH("ERROR",D41)))</formula>
    </cfRule>
  </conditionalFormatting>
  <pageMargins left="0.31496062992125984" right="0.31496062992125984" top="0.74803149606299213" bottom="0.35433070866141736" header="0.31496062992125984" footer="0.31496062992125984"/>
  <pageSetup paperSize="9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827413F-130B-451B-9EE5-C30AE63D3C0F}">
          <x14:formula1>
            <xm:f>リスト用データ!$A$2:$A$17</xm:f>
          </x14:formula1>
          <xm:sqref>C3:G3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"/>
  <sheetViews>
    <sheetView workbookViewId="0">
      <selection activeCell="A25" sqref="A25"/>
    </sheetView>
  </sheetViews>
  <sheetFormatPr defaultColWidth="9" defaultRowHeight="18.75" x14ac:dyDescent="0.4"/>
  <cols>
    <col min="1" max="1" width="54.75" style="1" customWidth="1"/>
    <col min="2" max="16384" width="9" style="1"/>
  </cols>
  <sheetData>
    <row r="1" spans="1:4" x14ac:dyDescent="0.4">
      <c r="A1" s="2" t="s">
        <v>2</v>
      </c>
      <c r="B1" s="1" t="s">
        <v>3</v>
      </c>
      <c r="C1" s="1" t="s">
        <v>4</v>
      </c>
      <c r="D1" s="1" t="s">
        <v>26</v>
      </c>
    </row>
    <row r="2" spans="1:4" ht="21" customHeight="1" x14ac:dyDescent="0.4">
      <c r="A2" s="3" t="s">
        <v>5</v>
      </c>
      <c r="B2" s="1">
        <v>53</v>
      </c>
    </row>
    <row r="3" spans="1:4" ht="21" customHeight="1" x14ac:dyDescent="0.4">
      <c r="A3" s="3" t="s">
        <v>6</v>
      </c>
      <c r="B3" s="1">
        <v>53</v>
      </c>
    </row>
    <row r="4" spans="1:4" ht="21" customHeight="1" x14ac:dyDescent="0.4">
      <c r="A4" s="3" t="s">
        <v>7</v>
      </c>
      <c r="B4" s="1">
        <v>53</v>
      </c>
    </row>
    <row r="5" spans="1:4" ht="21" customHeight="1" x14ac:dyDescent="0.4">
      <c r="A5" s="3" t="s">
        <v>8</v>
      </c>
      <c r="B5" s="1">
        <v>53</v>
      </c>
    </row>
    <row r="6" spans="1:4" ht="21" customHeight="1" x14ac:dyDescent="0.4">
      <c r="A6" s="3" t="s">
        <v>9</v>
      </c>
      <c r="B6" s="1">
        <v>53</v>
      </c>
    </row>
    <row r="7" spans="1:4" ht="21" customHeight="1" x14ac:dyDescent="0.4">
      <c r="A7" s="3" t="s">
        <v>10</v>
      </c>
      <c r="B7" s="1">
        <v>53</v>
      </c>
    </row>
    <row r="8" spans="1:4" ht="21" customHeight="1" x14ac:dyDescent="0.4">
      <c r="A8" s="3" t="s">
        <v>11</v>
      </c>
      <c r="B8" s="1">
        <v>53</v>
      </c>
    </row>
    <row r="9" spans="1:4" ht="21" customHeight="1" x14ac:dyDescent="0.4">
      <c r="A9" s="3" t="s">
        <v>12</v>
      </c>
      <c r="B9" s="1">
        <v>53</v>
      </c>
    </row>
    <row r="10" spans="1:4" ht="21" customHeight="1" x14ac:dyDescent="0.4">
      <c r="A10" s="3" t="s">
        <v>27</v>
      </c>
      <c r="B10" s="1">
        <v>53</v>
      </c>
      <c r="C10" s="1">
        <v>27</v>
      </c>
    </row>
    <row r="11" spans="1:4" ht="21" customHeight="1" x14ac:dyDescent="0.4">
      <c r="A11" s="3" t="s">
        <v>46</v>
      </c>
      <c r="B11" s="1">
        <v>27</v>
      </c>
    </row>
    <row r="12" spans="1:4" ht="21" customHeight="1" x14ac:dyDescent="0.4">
      <c r="A12" s="3" t="s">
        <v>45</v>
      </c>
      <c r="B12" s="1">
        <v>18</v>
      </c>
    </row>
    <row r="13" spans="1:4" ht="21" customHeight="1" x14ac:dyDescent="0.4">
      <c r="A13" s="3" t="s">
        <v>13</v>
      </c>
      <c r="B13" s="1">
        <v>18</v>
      </c>
    </row>
    <row r="14" spans="1:4" ht="21" customHeight="1" x14ac:dyDescent="0.4">
      <c r="A14" s="3" t="s">
        <v>14</v>
      </c>
      <c r="B14" s="1">
        <v>18</v>
      </c>
    </row>
    <row r="15" spans="1:4" ht="21" customHeight="1" x14ac:dyDescent="0.4">
      <c r="A15" s="3" t="s">
        <v>15</v>
      </c>
      <c r="B15" s="1">
        <v>18</v>
      </c>
    </row>
    <row r="16" spans="1:4" ht="21" customHeight="1" x14ac:dyDescent="0.4">
      <c r="A16" s="3" t="s">
        <v>19</v>
      </c>
      <c r="B16" s="1">
        <v>53</v>
      </c>
      <c r="C16" s="1">
        <v>18</v>
      </c>
    </row>
    <row r="17" spans="1:3" ht="21" customHeight="1" x14ac:dyDescent="0.4">
      <c r="A17" s="3" t="s">
        <v>20</v>
      </c>
      <c r="B17" s="1">
        <v>53</v>
      </c>
      <c r="C17" s="1">
        <v>18</v>
      </c>
    </row>
    <row r="18" spans="1:3" ht="21" customHeight="1" x14ac:dyDescent="0.4">
      <c r="A18" s="3" t="s">
        <v>21</v>
      </c>
      <c r="B18" s="1">
        <v>25000</v>
      </c>
    </row>
    <row r="19" spans="1:3" ht="21" customHeight="1" x14ac:dyDescent="0.4">
      <c r="A19" s="3" t="s">
        <v>22</v>
      </c>
      <c r="B19" s="1">
        <v>25000</v>
      </c>
    </row>
    <row r="20" spans="1:3" ht="21" customHeight="1" x14ac:dyDescent="0.4">
      <c r="A20" s="3" t="s">
        <v>23</v>
      </c>
      <c r="B20" s="1">
        <v>25000</v>
      </c>
    </row>
    <row r="21" spans="1:3" ht="21" customHeight="1" x14ac:dyDescent="0.4">
      <c r="A21" s="3" t="s">
        <v>24</v>
      </c>
      <c r="B21" s="1">
        <v>25000</v>
      </c>
    </row>
    <row r="22" spans="1:3" ht="21" customHeight="1" x14ac:dyDescent="0.4">
      <c r="A22" s="3" t="s">
        <v>25</v>
      </c>
      <c r="B22" s="1">
        <v>25000</v>
      </c>
    </row>
    <row r="23" spans="1:3" x14ac:dyDescent="0.4">
      <c r="A23" s="3" t="s">
        <v>16</v>
      </c>
      <c r="B23" s="1">
        <v>25000</v>
      </c>
    </row>
    <row r="24" spans="1:3" x14ac:dyDescent="0.4">
      <c r="A24" s="3" t="s">
        <v>17</v>
      </c>
      <c r="B24" s="1">
        <v>25000</v>
      </c>
    </row>
    <row r="25" spans="1:3" x14ac:dyDescent="0.4">
      <c r="A25" s="3" t="s">
        <v>18</v>
      </c>
      <c r="B25" s="1">
        <v>25000</v>
      </c>
    </row>
  </sheetData>
  <sheetProtection sheet="1" formatCells="0" formatColumns="0" formatRows="0" insertColumns="0" insertRows="0" insertHyperlinks="0" deleteColumns="0" deleteRows="0" sort="0" autoFilter="0" pivotTables="0"/>
  <phoneticPr fontId="2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計算シート</vt:lpstr>
      <vt:lpstr>リスト用データ</vt:lpstr>
      <vt:lpstr>計算シート!Print_Area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松下　寿希</cp:lastModifiedBy>
  <cp:lastPrinted>2023-01-11T07:51:34Z</cp:lastPrinted>
  <dcterms:created xsi:type="dcterms:W3CDTF">2022-06-30T01:15:34Z</dcterms:created>
  <dcterms:modified xsi:type="dcterms:W3CDTF">2023-10-29T23:48:34Z</dcterms:modified>
</cp:coreProperties>
</file>