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Z:\2023年度\02_モビリティサービス班\14_タクシー燃料費高騰対策\02HP公開\"/>
    </mc:Choice>
  </mc:AlternateContent>
  <xr:revisionPtr revIDLastSave="0" documentId="13_ncr:1_{8F22001A-D2BB-469D-A653-E53CF80D5311}" xr6:coauthVersionLast="47" xr6:coauthVersionMax="47" xr10:uidLastSave="{00000000-0000-0000-0000-000000000000}"/>
  <bookViews>
    <workbookView xWindow="-120" yWindow="-120" windowWidth="29040" windowHeight="15840" tabRatio="857" firstSheet="5" activeTab="5" xr2:uid="{00000000-000D-0000-FFFF-FFFF00000000}"/>
  </bookViews>
  <sheets>
    <sheet name="計算書" sheetId="53" state="hidden" r:id="rId1"/>
    <sheet name="計算書 (自動計算) " sheetId="55" state="hidden" r:id="rId2"/>
    <sheet name="計算書 (自動計算)  (4)" sheetId="58" state="hidden" r:id="rId3"/>
    <sheet name="計算書 (自動計算)  (2)" sheetId="56" state="hidden" r:id="rId4"/>
    <sheet name="計算書 (自動計算)  (3)" sheetId="57" state="hidden" r:id="rId5"/>
    <sheet name="様式第2号" sheetId="63" r:id="rId6"/>
  </sheets>
  <definedNames>
    <definedName name="_xlnm.Print_Area" localSheetId="0">計算書!$A$1:$R$17</definedName>
    <definedName name="_xlnm.Print_Area" localSheetId="1">'計算書 (自動計算) '!$A$1:$R$23</definedName>
    <definedName name="_xlnm.Print_Area" localSheetId="3">'計算書 (自動計算)  (2)'!$A$1:$R$23</definedName>
    <definedName name="_xlnm.Print_Area" localSheetId="4">'計算書 (自動計算)  (3)'!$A$1:$R$22</definedName>
    <definedName name="_xlnm.Print_Area" localSheetId="2">'計算書 (自動計算)  (4)'!$A$1:$R$23</definedName>
    <definedName name="_xlnm.Print_Area" localSheetId="5">様式第2号!$A$1:$Q$28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63" l="1"/>
  <c r="P13" i="63"/>
  <c r="P14" i="63" s="1"/>
  <c r="P16" i="63" s="1"/>
  <c r="O13" i="63"/>
  <c r="O14" i="63" s="1"/>
  <c r="O16" i="63" s="1"/>
  <c r="N13" i="63"/>
  <c r="N14" i="63" s="1"/>
  <c r="N16" i="63" s="1"/>
  <c r="M13" i="63"/>
  <c r="M14" i="63" s="1"/>
  <c r="M16" i="63" s="1"/>
  <c r="L13" i="63"/>
  <c r="L14" i="63" s="1"/>
  <c r="L16" i="63" s="1"/>
  <c r="K13" i="63"/>
  <c r="K14" i="63" s="1"/>
  <c r="K16" i="63" s="1"/>
  <c r="P11" i="63"/>
  <c r="O11" i="63"/>
  <c r="N11" i="63"/>
  <c r="M11" i="63"/>
  <c r="L11" i="63"/>
  <c r="J11" i="63" l="1"/>
  <c r="I11" i="63"/>
  <c r="H11" i="63"/>
  <c r="G11" i="63"/>
  <c r="F11" i="63"/>
  <c r="E11" i="63"/>
  <c r="H19" i="63" l="1"/>
  <c r="F19" i="63"/>
  <c r="P19" i="63"/>
  <c r="N19" i="63"/>
  <c r="M19" i="63"/>
  <c r="K19" i="63"/>
  <c r="J19" i="63"/>
  <c r="L19" i="63"/>
  <c r="O19" i="63"/>
  <c r="I19" i="63"/>
  <c r="G19" i="63"/>
  <c r="G14" i="57"/>
  <c r="H14" i="57"/>
  <c r="I14" i="57"/>
  <c r="J14" i="57"/>
  <c r="K14" i="57"/>
  <c r="L14" i="57"/>
  <c r="M14" i="57"/>
  <c r="N14" i="57"/>
  <c r="O14" i="57"/>
  <c r="P14" i="57"/>
  <c r="Q14" i="57"/>
  <c r="F14" i="57"/>
  <c r="G17" i="55"/>
  <c r="H17" i="55"/>
  <c r="I17" i="55"/>
  <c r="J17" i="55"/>
  <c r="K17" i="55"/>
  <c r="L17" i="55"/>
  <c r="M17" i="55"/>
  <c r="N17" i="55"/>
  <c r="O17" i="55"/>
  <c r="P17" i="55"/>
  <c r="Q17" i="55"/>
  <c r="F17" i="55"/>
  <c r="G12" i="55"/>
  <c r="G15" i="55" s="1"/>
  <c r="H12" i="55"/>
  <c r="H15" i="55" s="1"/>
  <c r="N12" i="55"/>
  <c r="N15" i="55" s="1"/>
  <c r="O12" i="55"/>
  <c r="O15" i="55" s="1"/>
  <c r="P12" i="55"/>
  <c r="P15" i="55" s="1"/>
  <c r="Q11" i="55"/>
  <c r="Q12" i="55" s="1"/>
  <c r="Q15" i="55" s="1"/>
  <c r="P11" i="55"/>
  <c r="O11" i="55"/>
  <c r="N11" i="55"/>
  <c r="M11" i="55"/>
  <c r="M12" i="55" s="1"/>
  <c r="M15" i="55" s="1"/>
  <c r="L11" i="55"/>
  <c r="L12" i="55" s="1"/>
  <c r="L15" i="55" s="1"/>
  <c r="K11" i="55"/>
  <c r="K12" i="55" s="1"/>
  <c r="K15" i="55" s="1"/>
  <c r="J11" i="55"/>
  <c r="J12" i="55" s="1"/>
  <c r="J15" i="55" s="1"/>
  <c r="I11" i="55"/>
  <c r="I12" i="55" s="1"/>
  <c r="I15" i="55" s="1"/>
  <c r="H11" i="55"/>
  <c r="G11" i="55"/>
  <c r="F11" i="55"/>
  <c r="F12" i="55" s="1"/>
  <c r="K15" i="58"/>
  <c r="K17" i="58" s="1"/>
  <c r="K20" i="58" s="1"/>
  <c r="Q14" i="58"/>
  <c r="P14" i="58"/>
  <c r="P15" i="58" s="1"/>
  <c r="P17" i="58" s="1"/>
  <c r="P20" i="58" s="1"/>
  <c r="O14" i="58"/>
  <c r="N14" i="58"/>
  <c r="M14" i="58"/>
  <c r="L14" i="58"/>
  <c r="K14" i="58"/>
  <c r="J14" i="58"/>
  <c r="I14" i="58"/>
  <c r="H14" i="58"/>
  <c r="H15" i="58" s="1"/>
  <c r="H17" i="58" s="1"/>
  <c r="H20" i="58" s="1"/>
  <c r="G14" i="58"/>
  <c r="F14" i="58"/>
  <c r="Q12" i="58"/>
  <c r="Q15" i="58" s="1"/>
  <c r="Q17" i="58" s="1"/>
  <c r="Q20" i="58" s="1"/>
  <c r="P12" i="58"/>
  <c r="O12" i="58"/>
  <c r="O15" i="58" s="1"/>
  <c r="O17" i="58" s="1"/>
  <c r="O20" i="58" s="1"/>
  <c r="N12" i="58"/>
  <c r="N15" i="58" s="1"/>
  <c r="N17" i="58" s="1"/>
  <c r="N20" i="58" s="1"/>
  <c r="M12" i="58"/>
  <c r="M15" i="58" s="1"/>
  <c r="M17" i="58" s="1"/>
  <c r="M20" i="58" s="1"/>
  <c r="L12" i="58"/>
  <c r="L15" i="58" s="1"/>
  <c r="L17" i="58" s="1"/>
  <c r="L20" i="58" s="1"/>
  <c r="K12" i="58"/>
  <c r="J12" i="58"/>
  <c r="J15" i="58" s="1"/>
  <c r="J17" i="58" s="1"/>
  <c r="J20" i="58" s="1"/>
  <c r="I12" i="58"/>
  <c r="I15" i="58" s="1"/>
  <c r="I17" i="58" s="1"/>
  <c r="I20" i="58" s="1"/>
  <c r="H12" i="58"/>
  <c r="G12" i="58"/>
  <c r="G15" i="58" s="1"/>
  <c r="G17" i="58" s="1"/>
  <c r="G20" i="58" s="1"/>
  <c r="F12" i="58"/>
  <c r="F13" i="58" s="1"/>
  <c r="S11" i="58"/>
  <c r="Q6" i="58"/>
  <c r="J12" i="57"/>
  <c r="I12" i="57"/>
  <c r="H12" i="57"/>
  <c r="G12" i="57"/>
  <c r="F12" i="57"/>
  <c r="F20" i="56"/>
  <c r="E17" i="63" l="1"/>
  <c r="E15" i="63"/>
  <c r="E19" i="63"/>
  <c r="E20" i="63" s="1"/>
  <c r="E21" i="63" s="1"/>
  <c r="F15" i="55"/>
  <c r="F16" i="55" s="1"/>
  <c r="F13" i="55"/>
  <c r="F15" i="58"/>
  <c r="F16" i="58" l="1"/>
  <c r="F17" i="58"/>
  <c r="F20" i="58" l="1"/>
  <c r="F21" i="58" s="1"/>
  <c r="F22" i="58" s="1"/>
  <c r="F18" i="58"/>
  <c r="K12" i="57" l="1"/>
  <c r="L12" i="57"/>
  <c r="M12" i="57"/>
  <c r="N12" i="57"/>
  <c r="O12" i="57"/>
  <c r="P12" i="57"/>
  <c r="Q12" i="57"/>
  <c r="Q6" i="57"/>
  <c r="G20" i="56"/>
  <c r="H20" i="56"/>
  <c r="I20" i="56"/>
  <c r="J20" i="56"/>
  <c r="K20" i="56"/>
  <c r="L20" i="56"/>
  <c r="M20" i="56"/>
  <c r="N20" i="56"/>
  <c r="O20" i="56"/>
  <c r="P20" i="56"/>
  <c r="Q20" i="56"/>
  <c r="F18" i="56"/>
  <c r="Q15" i="56"/>
  <c r="Q17" i="56" s="1"/>
  <c r="G10" i="56"/>
  <c r="G12" i="56" s="1"/>
  <c r="G15" i="56" s="1"/>
  <c r="G17" i="56" s="1"/>
  <c r="F10" i="56"/>
  <c r="F12" i="56" s="1"/>
  <c r="F15" i="56" s="1"/>
  <c r="F17" i="56" s="1"/>
  <c r="S11" i="56"/>
  <c r="Q10" i="56"/>
  <c r="Q12" i="56" s="1"/>
  <c r="P10" i="56"/>
  <c r="P12" i="56" s="1"/>
  <c r="P15" i="56" s="1"/>
  <c r="P17" i="56" s="1"/>
  <c r="O10" i="56"/>
  <c r="O12" i="56" s="1"/>
  <c r="O15" i="56" s="1"/>
  <c r="O17" i="56" s="1"/>
  <c r="N10" i="56"/>
  <c r="N12" i="56" s="1"/>
  <c r="N15" i="56" s="1"/>
  <c r="N17" i="56" s="1"/>
  <c r="M10" i="56"/>
  <c r="M12" i="56" s="1"/>
  <c r="M15" i="56" s="1"/>
  <c r="M17" i="56" s="1"/>
  <c r="L10" i="56"/>
  <c r="L12" i="56" s="1"/>
  <c r="L15" i="56" s="1"/>
  <c r="L17" i="56" s="1"/>
  <c r="K10" i="56"/>
  <c r="K12" i="56" s="1"/>
  <c r="K15" i="56" s="1"/>
  <c r="K17" i="56" s="1"/>
  <c r="J10" i="56"/>
  <c r="J12" i="56" s="1"/>
  <c r="J15" i="56" s="1"/>
  <c r="J17" i="56" s="1"/>
  <c r="I10" i="56"/>
  <c r="I12" i="56" s="1"/>
  <c r="I15" i="56" s="1"/>
  <c r="I17" i="56" s="1"/>
  <c r="H10" i="56"/>
  <c r="H12" i="56" s="1"/>
  <c r="H15" i="56" s="1"/>
  <c r="H17" i="56" s="1"/>
  <c r="Q6" i="56"/>
  <c r="L20" i="55"/>
  <c r="I20" i="55"/>
  <c r="S14" i="55"/>
  <c r="G20" i="55" l="1"/>
  <c r="M20" i="55"/>
  <c r="N20" i="55"/>
  <c r="K20" i="55"/>
  <c r="M16" i="57"/>
  <c r="M19" i="57" s="1"/>
  <c r="L16" i="57"/>
  <c r="L19" i="57" s="1"/>
  <c r="K16" i="57"/>
  <c r="K19" i="57" s="1"/>
  <c r="F16" i="57"/>
  <c r="F19" i="57" s="1"/>
  <c r="J16" i="57"/>
  <c r="J19" i="57" s="1"/>
  <c r="Q16" i="57"/>
  <c r="Q19" i="57" s="1"/>
  <c r="I16" i="57"/>
  <c r="I19" i="57" s="1"/>
  <c r="N16" i="57"/>
  <c r="N19" i="57" s="1"/>
  <c r="P16" i="57"/>
  <c r="P19" i="57" s="1"/>
  <c r="H16" i="57"/>
  <c r="O16" i="57"/>
  <c r="O19" i="57" s="1"/>
  <c r="G16" i="57"/>
  <c r="G19" i="57" s="1"/>
  <c r="F15" i="57"/>
  <c r="F21" i="56"/>
  <c r="F22" i="56" s="1"/>
  <c r="O20" i="55"/>
  <c r="P20" i="55"/>
  <c r="Q20" i="55"/>
  <c r="H20" i="55"/>
  <c r="J20" i="55"/>
  <c r="F16" i="56"/>
  <c r="F13" i="56"/>
  <c r="F20" i="55" l="1"/>
  <c r="F21" i="55" s="1"/>
  <c r="F18" i="55"/>
  <c r="F17" i="57"/>
  <c r="H19" i="57"/>
  <c r="F20" i="57" s="1"/>
  <c r="Q6" i="55"/>
  <c r="F21" i="57" l="1"/>
  <c r="F22" i="55"/>
</calcChain>
</file>

<file path=xl/sharedStrings.xml><?xml version="1.0" encoding="utf-8"?>
<sst xmlns="http://schemas.openxmlformats.org/spreadsheetml/2006/main" count="272" uniqueCount="79">
  <si>
    <t>4月</t>
    <rPh sb="1" eb="2">
      <t>ガツ</t>
    </rPh>
    <phoneticPr fontId="1"/>
  </si>
  <si>
    <t>5月</t>
  </si>
  <si>
    <t>6月</t>
  </si>
  <si>
    <t>7月</t>
  </si>
  <si>
    <t>8月</t>
  </si>
  <si>
    <t>9月</t>
  </si>
  <si>
    <t>10月</t>
  </si>
  <si>
    <t>11月</t>
  </si>
  <si>
    <t>12月</t>
  </si>
  <si>
    <t>1月</t>
  </si>
  <si>
    <t>2月</t>
  </si>
  <si>
    <t>3月</t>
  </si>
  <si>
    <t>運航費（千円）</t>
    <rPh sb="0" eb="2">
      <t>ウンコウ</t>
    </rPh>
    <rPh sb="2" eb="3">
      <t>ヒ</t>
    </rPh>
    <rPh sb="4" eb="6">
      <t>センエン</t>
    </rPh>
    <phoneticPr fontId="1"/>
  </si>
  <si>
    <t>合計</t>
    <rPh sb="0" eb="2">
      <t>ゴウケイ</t>
    </rPh>
    <phoneticPr fontId="1"/>
  </si>
  <si>
    <t>令和　年</t>
    <rPh sb="0" eb="2">
      <t>レイワ</t>
    </rPh>
    <rPh sb="3" eb="4">
      <t>ネン</t>
    </rPh>
    <phoneticPr fontId="1"/>
  </si>
  <si>
    <t>令和　年</t>
    <phoneticPr fontId="1"/>
  </si>
  <si>
    <t>令和元年度比運航便数割合</t>
    <rPh sb="0" eb="2">
      <t>レイワ</t>
    </rPh>
    <rPh sb="2" eb="4">
      <t>ガンネン</t>
    </rPh>
    <rPh sb="4" eb="5">
      <t>ド</t>
    </rPh>
    <rPh sb="5" eb="6">
      <t>ヒ</t>
    </rPh>
    <rPh sb="6" eb="8">
      <t>ウンコウ</t>
    </rPh>
    <rPh sb="8" eb="10">
      <t>ビンスウ</t>
    </rPh>
    <rPh sb="10" eb="12">
      <t>ワリアイ</t>
    </rPh>
    <phoneticPr fontId="1"/>
  </si>
  <si>
    <t>令和元年度比輸送量割合</t>
    <rPh sb="0" eb="2">
      <t>レイワ</t>
    </rPh>
    <rPh sb="2" eb="4">
      <t>ガンネン</t>
    </rPh>
    <rPh sb="4" eb="5">
      <t>ド</t>
    </rPh>
    <rPh sb="5" eb="6">
      <t>ヒ</t>
    </rPh>
    <rPh sb="6" eb="9">
      <t>ユソウリョウ</t>
    </rPh>
    <rPh sb="9" eb="11">
      <t>ワリアイ</t>
    </rPh>
    <phoneticPr fontId="1"/>
  </si>
  <si>
    <t>各月</t>
    <rPh sb="0" eb="2">
      <t>カクツキ</t>
    </rPh>
    <phoneticPr fontId="1"/>
  </si>
  <si>
    <t>補助金の額（千円）</t>
    <rPh sb="0" eb="3">
      <t>ホジョキン</t>
    </rPh>
    <rPh sb="4" eb="5">
      <t>ガク</t>
    </rPh>
    <rPh sb="6" eb="7">
      <t>セン</t>
    </rPh>
    <rPh sb="7" eb="8">
      <t>エン</t>
    </rPh>
    <phoneticPr fontId="1"/>
  </si>
  <si>
    <t>各月ごとの補助対象経費</t>
    <rPh sb="0" eb="2">
      <t>カクツキ</t>
    </rPh>
    <rPh sb="5" eb="7">
      <t>ホジョ</t>
    </rPh>
    <rPh sb="7" eb="9">
      <t>タイショウ</t>
    </rPh>
    <rPh sb="9" eb="11">
      <t>ケイヒ</t>
    </rPh>
    <phoneticPr fontId="1"/>
  </si>
  <si>
    <t>式</t>
    <rPh sb="0" eb="1">
      <t>シキ</t>
    </rPh>
    <phoneticPr fontId="1"/>
  </si>
  <si>
    <t>B</t>
    <phoneticPr fontId="1"/>
  </si>
  <si>
    <t>A</t>
    <phoneticPr fontId="1"/>
  </si>
  <si>
    <t>C</t>
    <phoneticPr fontId="1"/>
  </si>
  <si>
    <t>D ＝ B - C
※ D&lt;0の場合、D＝0</t>
    <phoneticPr fontId="1"/>
  </si>
  <si>
    <t>E ＝ A * D * 1/12</t>
    <phoneticPr fontId="1"/>
  </si>
  <si>
    <t>F ＝ E　*　1/4</t>
    <phoneticPr fontId="1"/>
  </si>
  <si>
    <t>H ＝ F - G
※ H&lt;0の場合、H＝0</t>
    <phoneticPr fontId="1"/>
  </si>
  <si>
    <t>I ＝ H * Y/12</t>
    <phoneticPr fontId="1"/>
  </si>
  <si>
    <t>G</t>
    <phoneticPr fontId="1"/>
  </si>
  <si>
    <t>補助対象期間（箇月）
Y＝12-X</t>
    <rPh sb="0" eb="4">
      <t>ホジョタイショウ</t>
    </rPh>
    <rPh sb="4" eb="6">
      <t>キカン</t>
    </rPh>
    <rPh sb="7" eb="9">
      <t>カゲツ</t>
    </rPh>
    <phoneticPr fontId="1"/>
  </si>
  <si>
    <r>
      <rPr>
        <b/>
        <sz val="9"/>
        <color theme="1"/>
        <rFont val="ＭＳ ゴシック"/>
        <family val="3"/>
        <charset val="128"/>
      </rPr>
      <t>国県からの支援を踏まえて補正した</t>
    </r>
    <r>
      <rPr>
        <b/>
        <sz val="12"/>
        <color theme="1"/>
        <rFont val="ＭＳ ゴシック"/>
        <family val="3"/>
        <charset val="128"/>
      </rPr>
      <t xml:space="preserve">
補助金の額（千円）</t>
    </r>
    <rPh sb="0" eb="1">
      <t>クニ</t>
    </rPh>
    <rPh sb="1" eb="2">
      <t>ケン</t>
    </rPh>
    <rPh sb="5" eb="7">
      <t>シエン</t>
    </rPh>
    <rPh sb="8" eb="9">
      <t>フ</t>
    </rPh>
    <rPh sb="12" eb="14">
      <t>ホセイ</t>
    </rPh>
    <rPh sb="17" eb="18">
      <t>スケ</t>
    </rPh>
    <rPh sb="18" eb="19">
      <t>キン</t>
    </rPh>
    <rPh sb="20" eb="21">
      <t>ガク</t>
    </rPh>
    <rPh sb="22" eb="23">
      <t>セン</t>
    </rPh>
    <rPh sb="23" eb="24">
      <t>エン</t>
    </rPh>
    <phoneticPr fontId="1"/>
  </si>
  <si>
    <t>対象月が特定できない
国県からの支援月数（箇月）X</t>
    <rPh sb="0" eb="2">
      <t>タイショウ</t>
    </rPh>
    <rPh sb="2" eb="3">
      <t>ツキ</t>
    </rPh>
    <rPh sb="4" eb="6">
      <t>トクテイ</t>
    </rPh>
    <rPh sb="11" eb="12">
      <t>クニ</t>
    </rPh>
    <rPh sb="12" eb="13">
      <t>ケン</t>
    </rPh>
    <rPh sb="16" eb="20">
      <t>シエンツキスウ</t>
    </rPh>
    <rPh sb="21" eb="23">
      <t>カゲツ</t>
    </rPh>
    <phoneticPr fontId="1"/>
  </si>
  <si>
    <r>
      <rPr>
        <sz val="9"/>
        <color theme="1"/>
        <rFont val="ＭＳ ゴシック"/>
        <family val="3"/>
        <charset val="128"/>
      </rPr>
      <t>対象月が特定できる</t>
    </r>
    <r>
      <rPr>
        <sz val="12"/>
        <color theme="1"/>
        <rFont val="ＭＳ ゴシック"/>
        <family val="3"/>
        <charset val="128"/>
      </rPr>
      <t xml:space="preserve">
国県からの支援額（千円）</t>
    </r>
    <rPh sb="0" eb="2">
      <t>タイショウ</t>
    </rPh>
    <rPh sb="2" eb="3">
      <t>ツキ</t>
    </rPh>
    <rPh sb="4" eb="6">
      <t>トクテイ</t>
    </rPh>
    <rPh sb="10" eb="11">
      <t>クニ</t>
    </rPh>
    <rPh sb="11" eb="12">
      <t>ケン</t>
    </rPh>
    <rPh sb="15" eb="17">
      <t>シエン</t>
    </rPh>
    <rPh sb="17" eb="18">
      <t>ガク</t>
    </rPh>
    <rPh sb="19" eb="21">
      <t>センエン</t>
    </rPh>
    <phoneticPr fontId="1"/>
  </si>
  <si>
    <r>
      <rPr>
        <sz val="9"/>
        <color theme="1"/>
        <rFont val="ＭＳ ゴシック"/>
        <family val="3"/>
        <charset val="128"/>
      </rPr>
      <t xml:space="preserve">対象月が特定できる
国県からの支援額を除外した
</t>
    </r>
    <r>
      <rPr>
        <b/>
        <sz val="12"/>
        <color theme="1"/>
        <rFont val="ＭＳ ゴシック"/>
        <family val="3"/>
        <charset val="128"/>
      </rPr>
      <t>補助金の額（千円</t>
    </r>
    <r>
      <rPr>
        <sz val="12"/>
        <color theme="1"/>
        <rFont val="ＭＳ ゴシック"/>
        <family val="3"/>
        <charset val="128"/>
      </rPr>
      <t>）</t>
    </r>
    <rPh sb="24" eb="27">
      <t>ホジョキン</t>
    </rPh>
    <rPh sb="28" eb="29">
      <t>ガク</t>
    </rPh>
    <rPh sb="30" eb="31">
      <t>セン</t>
    </rPh>
    <rPh sb="31" eb="32">
      <t>エン</t>
    </rPh>
    <phoneticPr fontId="1"/>
  </si>
  <si>
    <t>「令和元年度比運航便数割合」
-「令和元年度比輸送量割合」</t>
    <phoneticPr fontId="1"/>
  </si>
  <si>
    <r>
      <rPr>
        <sz val="9"/>
        <color theme="1"/>
        <rFont val="ＭＳ ゴシック"/>
        <family val="3"/>
        <charset val="128"/>
      </rPr>
      <t>国県からの支援を踏まえて補正した</t>
    </r>
    <r>
      <rPr>
        <b/>
        <sz val="12"/>
        <color theme="1"/>
        <rFont val="ＭＳ ゴシック"/>
        <family val="3"/>
        <charset val="128"/>
      </rPr>
      <t xml:space="preserve">
補助金の額（千円）</t>
    </r>
    <rPh sb="0" eb="1">
      <t>クニ</t>
    </rPh>
    <rPh sb="1" eb="2">
      <t>ケン</t>
    </rPh>
    <rPh sb="5" eb="7">
      <t>シエン</t>
    </rPh>
    <rPh sb="8" eb="9">
      <t>フ</t>
    </rPh>
    <rPh sb="12" eb="14">
      <t>ホセイ</t>
    </rPh>
    <rPh sb="17" eb="18">
      <t>スケ</t>
    </rPh>
    <rPh sb="18" eb="19">
      <t>キン</t>
    </rPh>
    <rPh sb="20" eb="21">
      <t>ガク</t>
    </rPh>
    <rPh sb="22" eb="23">
      <t>セン</t>
    </rPh>
    <rPh sb="23" eb="24">
      <t>エン</t>
    </rPh>
    <phoneticPr fontId="1"/>
  </si>
  <si>
    <t>令和3年</t>
    <rPh sb="0" eb="2">
      <t>レイワ</t>
    </rPh>
    <rPh sb="3" eb="4">
      <t>ネン</t>
    </rPh>
    <phoneticPr fontId="1"/>
  </si>
  <si>
    <t>令和4年</t>
    <phoneticPr fontId="1"/>
  </si>
  <si>
    <t>D</t>
    <phoneticPr fontId="1"/>
  </si>
  <si>
    <t>E ＝ C *D * 1/4</t>
    <phoneticPr fontId="1"/>
  </si>
  <si>
    <t>C ＝ A/B</t>
    <phoneticPr fontId="1"/>
  </si>
  <si>
    <t>令和元年度燃料費（千円）</t>
    <rPh sb="0" eb="2">
      <t>レイワ</t>
    </rPh>
    <rPh sb="2" eb="4">
      <t>ガンネン</t>
    </rPh>
    <rPh sb="3" eb="5">
      <t>ネンド</t>
    </rPh>
    <rPh sb="4" eb="5">
      <t>ド</t>
    </rPh>
    <rPh sb="5" eb="8">
      <t>ネンリョウヒ</t>
    </rPh>
    <rPh sb="9" eb="11">
      <t>センエン</t>
    </rPh>
    <phoneticPr fontId="1"/>
  </si>
  <si>
    <t>令和３年度燃料費（千円）</t>
    <rPh sb="0" eb="2">
      <t>レイワ</t>
    </rPh>
    <rPh sb="3" eb="5">
      <t>ネンド</t>
    </rPh>
    <rPh sb="4" eb="5">
      <t>ド</t>
    </rPh>
    <rPh sb="5" eb="8">
      <t>ネンリョウヒ</t>
    </rPh>
    <rPh sb="9" eb="11">
      <t>センエン</t>
    </rPh>
    <phoneticPr fontId="1"/>
  </si>
  <si>
    <r>
      <t xml:space="preserve">対象燃料費（千円）
</t>
    </r>
    <r>
      <rPr>
        <sz val="10"/>
        <color theme="1"/>
        <rFont val="ＭＳ ゴシック"/>
        <family val="3"/>
        <charset val="128"/>
      </rPr>
      <t>※令和元年度換算</t>
    </r>
    <rPh sb="0" eb="2">
      <t>タイショウ</t>
    </rPh>
    <rPh sb="2" eb="5">
      <t>ネンリョウヒ</t>
    </rPh>
    <rPh sb="6" eb="7">
      <t>セン</t>
    </rPh>
    <rPh sb="7" eb="8">
      <t>エン</t>
    </rPh>
    <rPh sb="11" eb="13">
      <t>レイワ</t>
    </rPh>
    <rPh sb="13" eb="16">
      <t>ガンネンド</t>
    </rPh>
    <rPh sb="16" eb="18">
      <t>カンサン</t>
    </rPh>
    <phoneticPr fontId="1"/>
  </si>
  <si>
    <t>C ＝ A*B</t>
    <phoneticPr fontId="1"/>
  </si>
  <si>
    <t>C ＝ D-C</t>
    <phoneticPr fontId="1"/>
  </si>
  <si>
    <t>令和元年度比運航便数割合
（R3/R元　運航便数）</t>
    <rPh sb="0" eb="2">
      <t>レイワ</t>
    </rPh>
    <rPh sb="2" eb="4">
      <t>ガンネン</t>
    </rPh>
    <rPh sb="4" eb="5">
      <t>ド</t>
    </rPh>
    <rPh sb="5" eb="6">
      <t>ヒ</t>
    </rPh>
    <rPh sb="6" eb="8">
      <t>ウンコウ</t>
    </rPh>
    <rPh sb="8" eb="10">
      <t>ビンスウ</t>
    </rPh>
    <rPh sb="10" eb="12">
      <t>ワリアイ</t>
    </rPh>
    <rPh sb="20" eb="24">
      <t>ウンコウビンスウ</t>
    </rPh>
    <phoneticPr fontId="1"/>
  </si>
  <si>
    <t>令和元年度比運航便数割合
（R3/R元　運航便数）</t>
    <rPh sb="0" eb="2">
      <t>レイワ</t>
    </rPh>
    <rPh sb="2" eb="4">
      <t>ガンネン</t>
    </rPh>
    <rPh sb="4" eb="5">
      <t>ド</t>
    </rPh>
    <rPh sb="5" eb="6">
      <t>ヒ</t>
    </rPh>
    <rPh sb="6" eb="8">
      <t>ウンコウ</t>
    </rPh>
    <rPh sb="8" eb="10">
      <t>ビンスウ</t>
    </rPh>
    <rPh sb="10" eb="12">
      <t>ワリアイ</t>
    </rPh>
    <phoneticPr fontId="1"/>
  </si>
  <si>
    <t>令和元年度燃料単価（円/ℓ）</t>
    <rPh sb="0" eb="2">
      <t>レイワ</t>
    </rPh>
    <rPh sb="2" eb="4">
      <t>ガンネン</t>
    </rPh>
    <rPh sb="3" eb="5">
      <t>ネンド</t>
    </rPh>
    <rPh sb="4" eb="5">
      <t>ド</t>
    </rPh>
    <rPh sb="5" eb="7">
      <t>ネンリョウ</t>
    </rPh>
    <rPh sb="7" eb="9">
      <t>タンカ</t>
    </rPh>
    <rPh sb="10" eb="11">
      <t>エン</t>
    </rPh>
    <phoneticPr fontId="1"/>
  </si>
  <si>
    <t>令和３年度燃料単価（円/ℓ）</t>
    <rPh sb="0" eb="2">
      <t>レイワ</t>
    </rPh>
    <rPh sb="3" eb="5">
      <t>ネンド</t>
    </rPh>
    <rPh sb="4" eb="5">
      <t>ド</t>
    </rPh>
    <rPh sb="5" eb="7">
      <t>ネンリョウ</t>
    </rPh>
    <rPh sb="7" eb="9">
      <t>タンカ</t>
    </rPh>
    <rPh sb="10" eb="11">
      <t>エン</t>
    </rPh>
    <phoneticPr fontId="1"/>
  </si>
  <si>
    <t>燃料単価差額（円/ℓ）</t>
    <rPh sb="0" eb="2">
      <t>ネンリョウ</t>
    </rPh>
    <rPh sb="2" eb="4">
      <t>タンカ</t>
    </rPh>
    <rPh sb="4" eb="6">
      <t>サガク</t>
    </rPh>
    <rPh sb="7" eb="8">
      <t>エン</t>
    </rPh>
    <phoneticPr fontId="1"/>
  </si>
  <si>
    <t>燃料使用量（ℓ）</t>
    <rPh sb="0" eb="2">
      <t>ネンリョウ</t>
    </rPh>
    <rPh sb="2" eb="5">
      <t>シヨウリョウ</t>
    </rPh>
    <phoneticPr fontId="1"/>
  </si>
  <si>
    <t>C＝A-B</t>
    <phoneticPr fontId="1"/>
  </si>
  <si>
    <t>補助対象経費（千円）</t>
    <rPh sb="0" eb="6">
      <t>ホジョタイショウケイヒ</t>
    </rPh>
    <rPh sb="7" eb="8">
      <t>セン</t>
    </rPh>
    <rPh sb="8" eb="9">
      <t>エン</t>
    </rPh>
    <phoneticPr fontId="1"/>
  </si>
  <si>
    <t>E ＝ C * D</t>
    <phoneticPr fontId="1"/>
  </si>
  <si>
    <t>F＝ E * 1/4</t>
    <phoneticPr fontId="1"/>
  </si>
  <si>
    <r>
      <t xml:space="preserve">基準燃料費（千円）
</t>
    </r>
    <r>
      <rPr>
        <sz val="10"/>
        <color theme="1"/>
        <rFont val="ＭＳ ゴシック"/>
        <family val="3"/>
        <charset val="128"/>
      </rPr>
      <t>※令和元年度換算</t>
    </r>
    <rPh sb="0" eb="2">
      <t>キジュン</t>
    </rPh>
    <rPh sb="2" eb="5">
      <t>ネンリョウヒ</t>
    </rPh>
    <rPh sb="6" eb="7">
      <t>セン</t>
    </rPh>
    <rPh sb="7" eb="8">
      <t>エン</t>
    </rPh>
    <rPh sb="11" eb="13">
      <t>レイワ</t>
    </rPh>
    <rPh sb="13" eb="16">
      <t>ガンネンド</t>
    </rPh>
    <rPh sb="16" eb="18">
      <t>カンサン</t>
    </rPh>
    <phoneticPr fontId="1"/>
  </si>
  <si>
    <r>
      <t xml:space="preserve">基準燃料費（千円）
</t>
    </r>
    <r>
      <rPr>
        <sz val="10"/>
        <color theme="1"/>
        <rFont val="ＭＳ ゴシック"/>
        <family val="3"/>
        <charset val="128"/>
      </rPr>
      <t>※令和３年度換算</t>
    </r>
    <rPh sb="0" eb="2">
      <t>キジュン</t>
    </rPh>
    <rPh sb="2" eb="5">
      <t>ネンリョウヒ</t>
    </rPh>
    <rPh sb="6" eb="7">
      <t>セン</t>
    </rPh>
    <rPh sb="7" eb="8">
      <t>エン</t>
    </rPh>
    <rPh sb="11" eb="13">
      <t>レイワ</t>
    </rPh>
    <rPh sb="14" eb="16">
      <t>ネンド</t>
    </rPh>
    <rPh sb="16" eb="18">
      <t>カンサン</t>
    </rPh>
    <phoneticPr fontId="1"/>
  </si>
  <si>
    <t>様式第２号（第７条関係）</t>
    <rPh sb="0" eb="2">
      <t>ヨウシキ</t>
    </rPh>
    <rPh sb="2" eb="3">
      <t>ダイ</t>
    </rPh>
    <rPh sb="4" eb="5">
      <t>ゴウ</t>
    </rPh>
    <rPh sb="6" eb="7">
      <t>ダイ</t>
    </rPh>
    <rPh sb="8" eb="9">
      <t>ジョウ</t>
    </rPh>
    <rPh sb="9" eb="11">
      <t>カンケイ</t>
    </rPh>
    <phoneticPr fontId="1"/>
  </si>
  <si>
    <t>交付申請額及び実績算定書</t>
    <rPh sb="0" eb="2">
      <t>コウフ</t>
    </rPh>
    <rPh sb="2" eb="5">
      <t>シンセイガク</t>
    </rPh>
    <rPh sb="5" eb="6">
      <t>オヨ</t>
    </rPh>
    <rPh sb="7" eb="9">
      <t>ジッセキ</t>
    </rPh>
    <rPh sb="9" eb="12">
      <t>サンテイショ</t>
    </rPh>
    <phoneticPr fontId="1"/>
  </si>
  <si>
    <t>令和元年度燃料単価（円/ℓ）（※1）
A</t>
    <rPh sb="0" eb="2">
      <t>レイワ</t>
    </rPh>
    <rPh sb="2" eb="4">
      <t>ガンネン</t>
    </rPh>
    <rPh sb="3" eb="5">
      <t>ネンド</t>
    </rPh>
    <rPh sb="4" eb="5">
      <t>ド</t>
    </rPh>
    <rPh sb="5" eb="7">
      <t>ネンリョウ</t>
    </rPh>
    <rPh sb="7" eb="9">
      <t>タンカ</t>
    </rPh>
    <rPh sb="10" eb="11">
      <t>エン</t>
    </rPh>
    <phoneticPr fontId="1"/>
  </si>
  <si>
    <t>※1　令和元年度の月毎の熊本県ガソリン平均単価</t>
    <rPh sb="3" eb="5">
      <t>レイワ</t>
    </rPh>
    <rPh sb="5" eb="7">
      <t>ガンネン</t>
    </rPh>
    <rPh sb="7" eb="8">
      <t>ド</t>
    </rPh>
    <rPh sb="9" eb="11">
      <t>ツキゴト</t>
    </rPh>
    <rPh sb="12" eb="15">
      <t>クマモトケン</t>
    </rPh>
    <rPh sb="19" eb="21">
      <t>ヘイキン</t>
    </rPh>
    <rPh sb="21" eb="23">
      <t>タンカ</t>
    </rPh>
    <phoneticPr fontId="1"/>
  </si>
  <si>
    <t>　調査結果を平均した価格とする。</t>
    <phoneticPr fontId="1"/>
  </si>
  <si>
    <t>〇熊本県ガソリン平均単価とは、資源エネルギー庁が実施する給油所小売価格調査結果に基づき、熊本県のレギュラーガソリン価格の当該期間の</t>
    <rPh sb="1" eb="4">
      <t>クマモトケン</t>
    </rPh>
    <rPh sb="8" eb="12">
      <t>ヘイキンタンカ</t>
    </rPh>
    <rPh sb="15" eb="17">
      <t>シゲン</t>
    </rPh>
    <rPh sb="22" eb="23">
      <t>チョウ</t>
    </rPh>
    <rPh sb="24" eb="26">
      <t>ジッシ</t>
    </rPh>
    <rPh sb="28" eb="31">
      <t>キュウユジョ</t>
    </rPh>
    <rPh sb="31" eb="35">
      <t>コウリカカク</t>
    </rPh>
    <rPh sb="35" eb="37">
      <t>チョウサ</t>
    </rPh>
    <rPh sb="37" eb="39">
      <t>ケッカ</t>
    </rPh>
    <rPh sb="40" eb="41">
      <t>モト</t>
    </rPh>
    <rPh sb="44" eb="47">
      <t>クマモトケン</t>
    </rPh>
    <rPh sb="57" eb="59">
      <t>カカク</t>
    </rPh>
    <rPh sb="60" eb="64">
      <t>トウガイキカン</t>
    </rPh>
    <phoneticPr fontId="1"/>
  </si>
  <si>
    <t>燃料使用量（ℓ）（※3）
E</t>
    <rPh sb="0" eb="2">
      <t>ネンリョウ</t>
    </rPh>
    <rPh sb="2" eb="5">
      <t>シヨウリョウ</t>
    </rPh>
    <phoneticPr fontId="1"/>
  </si>
  <si>
    <t>申請月の補助対象車両の延べ稼動日数（日）
D</t>
    <rPh sb="0" eb="3">
      <t>シンセイツキ</t>
    </rPh>
    <rPh sb="18" eb="19">
      <t>ニチ</t>
    </rPh>
    <phoneticPr fontId="1"/>
  </si>
  <si>
    <t>補助対象経費（円）
F ＝ C * E</t>
    <rPh sb="0" eb="6">
      <t>ホジョタイショウケイヒ</t>
    </rPh>
    <rPh sb="7" eb="8">
      <t>エン</t>
    </rPh>
    <phoneticPr fontId="1"/>
  </si>
  <si>
    <t>補助金の額（円）
G ＝ F * １／２</t>
    <rPh sb="0" eb="3">
      <t>ホジョキン</t>
    </rPh>
    <rPh sb="4" eb="5">
      <t>ガク</t>
    </rPh>
    <rPh sb="6" eb="7">
      <t>エン</t>
    </rPh>
    <phoneticPr fontId="1"/>
  </si>
  <si>
    <t>第２期</t>
    <rPh sb="0" eb="1">
      <t>ダイ</t>
    </rPh>
    <rPh sb="2" eb="3">
      <t>キ</t>
    </rPh>
    <phoneticPr fontId="1"/>
  </si>
  <si>
    <t>第１期</t>
    <rPh sb="0" eb="1">
      <t>ダイ</t>
    </rPh>
    <rPh sb="2" eb="3">
      <t>キ</t>
    </rPh>
    <phoneticPr fontId="1"/>
  </si>
  <si>
    <t>※3　燃料使用量（ℓ）＝ガソリン日平均使用量１４．２（ℓ／日）×（D）申請月の補助対象車両の延べ稼動日数</t>
    <rPh sb="35" eb="38">
      <t>シンセイツキ</t>
    </rPh>
    <rPh sb="39" eb="43">
      <t>ホジョタイショウ</t>
    </rPh>
    <rPh sb="43" eb="45">
      <t>シャリョウ</t>
    </rPh>
    <rPh sb="46" eb="47">
      <t>ノ</t>
    </rPh>
    <rPh sb="48" eb="50">
      <t>カドウ</t>
    </rPh>
    <rPh sb="50" eb="52">
      <t>ニッスウ</t>
    </rPh>
    <phoneticPr fontId="1"/>
  </si>
  <si>
    <t>燃料単価差額（円/ℓ）
C ＝ B - A</t>
    <rPh sb="0" eb="2">
      <t>ネンリョウ</t>
    </rPh>
    <rPh sb="2" eb="4">
      <t>タンカ</t>
    </rPh>
    <rPh sb="4" eb="6">
      <t>サガク</t>
    </rPh>
    <rPh sb="7" eb="8">
      <t>エン</t>
    </rPh>
    <phoneticPr fontId="1"/>
  </si>
  <si>
    <t xml:space="preserve">
所在地 又は 住所
商 号 又は 名 称
代表者役職・氏名　　　　　　　　　　　　　　　　　　　　</t>
    <phoneticPr fontId="1"/>
  </si>
  <si>
    <t>令和５年度</t>
    <rPh sb="0" eb="2">
      <t>レイワ</t>
    </rPh>
    <rPh sb="3" eb="5">
      <t>ネンド</t>
    </rPh>
    <phoneticPr fontId="1"/>
  </si>
  <si>
    <t>令和５年度燃料単価（円/ℓ）（※2）
B</t>
    <rPh sb="0" eb="2">
      <t>レイワ</t>
    </rPh>
    <rPh sb="3" eb="5">
      <t>ネンド</t>
    </rPh>
    <rPh sb="4" eb="5">
      <t>ド</t>
    </rPh>
    <rPh sb="5" eb="7">
      <t>ネンリョウ</t>
    </rPh>
    <rPh sb="7" eb="9">
      <t>タンカ</t>
    </rPh>
    <rPh sb="10" eb="11">
      <t>エン</t>
    </rPh>
    <phoneticPr fontId="1"/>
  </si>
  <si>
    <t>※2　令和５年度の月毎の熊本県ガソリン平均単価</t>
    <rPh sb="3" eb="5">
      <t>レイワ</t>
    </rPh>
    <rPh sb="6" eb="8">
      <t>ネンド</t>
    </rPh>
    <rPh sb="7" eb="8">
      <t>ド</t>
    </rPh>
    <rPh sb="9" eb="11">
      <t>ツキゴト</t>
    </rPh>
    <rPh sb="12" eb="15">
      <t>クマモトケン</t>
    </rPh>
    <rPh sb="19" eb="21">
      <t>ヘイキン</t>
    </rPh>
    <rPh sb="21" eb="23">
      <t>タンカ</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</si>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</sst>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
    <numFmt numFmtId="178" formatCode="#,##0.000;&quot;▲ &quot;#,##0.000"/>
    <numFmt numFmtId="179" formatCode="#,##0_ "/>
    <numFmt numFmtId="180" formatCode="0.0000%"/>
    <numFmt numFmtId="181" formatCode="#,##0.0_ "/>
    <numFmt numFmtId="182" formatCode="#,##0.0;&quot;▲ &quot;#,##0.0"/>
  </numFmts>
  <fonts count="14" x14ac:knownFonts="1">
    <font>
      <sz val="11"/>
      <color theme="1"/>
      <name val="ＭＳ Ｐゴシック"/>
      <family val="2"/>
      <charset val="128"/>
    </font>
    <font>
      <sz val="6"/>
      <name val="ＭＳ Ｐゴシック"/>
      <family val="2"/>
      <charset val="128"/>
    </font>
    <font>
      <sz val="12"/>
      <color theme="1"/>
      <name val="ＭＳ ゴシック"/>
      <family val="3"/>
      <charset val="128"/>
    </font>
    <font>
      <b/>
      <sz val="12"/>
      <color theme="1"/>
      <name val="ＭＳ ゴシック"/>
      <family val="3"/>
      <charset val="128"/>
    </font>
    <font>
      <sz val="10"/>
      <color theme="1"/>
      <name val="ＭＳ ゴシック"/>
      <family val="3"/>
      <charset val="128"/>
    </font>
    <font>
      <b/>
      <u/>
      <sz val="12"/>
      <color theme="1"/>
      <name val="ＭＳ ゴシック"/>
      <family val="3"/>
      <charset val="128"/>
    </font>
    <font>
      <b/>
      <sz val="10"/>
      <color theme="1"/>
      <name val="ＭＳ ゴシック"/>
      <family val="3"/>
      <charset val="128"/>
    </font>
    <font>
      <sz val="10"/>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charset val="128"/>
    </font>
    <font>
      <sz val="12"/>
      <color theme="1"/>
      <name val="ＭＳ Ｐゴシック"/>
      <family val="2"/>
      <charset val="128"/>
    </font>
    <font>
      <sz val="11"/>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s>
  <cellStyleXfs count="1">
    <xf numFmtId="0" fontId="0" fillId="0" borderId="0">
      <alignment vertical="center"/>
    </xf>
  </cellStyleXfs>
  <cellXfs count="142">
    <xf numFmtId="0" fontId="0" fillId="0" borderId="0" xfId="0">
      <alignment vertical="center"/>
    </xf>
    <xf numFmtId="176" fontId="2" fillId="0" borderId="0" xfId="0" applyNumberFormat="1" applyFont="1">
      <alignment vertical="center"/>
    </xf>
    <xf numFmtId="176" fontId="4" fillId="0" borderId="0" xfId="0" applyNumberFormat="1" applyFont="1">
      <alignment vertical="center"/>
    </xf>
    <xf numFmtId="176" fontId="2" fillId="0" borderId="0" xfId="0" applyNumberFormat="1" applyFont="1" applyAlignment="1">
      <alignment horizontal="center" vertical="center"/>
    </xf>
    <xf numFmtId="176" fontId="2" fillId="0" borderId="2" xfId="0" applyNumberFormat="1" applyFont="1" applyBorder="1" applyAlignment="1">
      <alignment horizontal="center" vertical="center" wrapText="1" shrinkToFit="1"/>
    </xf>
    <xf numFmtId="176" fontId="2" fillId="0" borderId="13" xfId="0" applyNumberFormat="1" applyFont="1" applyBorder="1" applyAlignment="1">
      <alignment horizontal="center" vertical="center" wrapText="1" shrinkToFit="1"/>
    </xf>
    <xf numFmtId="176" fontId="3" fillId="0" borderId="0" xfId="0" applyNumberFormat="1" applyFont="1" applyAlignment="1">
      <alignment horizontal="center" vertical="center"/>
    </xf>
    <xf numFmtId="176" fontId="5" fillId="0" borderId="0" xfId="0" applyNumberFormat="1" applyFont="1">
      <alignment vertical="center"/>
    </xf>
    <xf numFmtId="176" fontId="4" fillId="0" borderId="0" xfId="0" applyNumberFormat="1" applyFont="1" applyAlignment="1">
      <alignment horizontal="center" vertical="center"/>
    </xf>
    <xf numFmtId="176" fontId="4" fillId="0" borderId="12" xfId="0" applyNumberFormat="1" applyFont="1" applyBorder="1">
      <alignment vertical="center"/>
    </xf>
    <xf numFmtId="176" fontId="4" fillId="0" borderId="12" xfId="0" applyNumberFormat="1" applyFont="1" applyBorder="1" applyAlignment="1">
      <alignment horizontal="center" vertical="center" wrapText="1"/>
    </xf>
    <xf numFmtId="176" fontId="4" fillId="0" borderId="12" xfId="0" applyNumberFormat="1" applyFont="1" applyBorder="1" applyAlignment="1">
      <alignment vertical="center" wrapText="1"/>
    </xf>
    <xf numFmtId="176" fontId="7" fillId="0" borderId="6" xfId="0" applyNumberFormat="1" applyFont="1" applyBorder="1" applyAlignment="1">
      <alignment horizontal="center" vertical="center"/>
    </xf>
    <xf numFmtId="176" fontId="7" fillId="0" borderId="1" xfId="0" applyNumberFormat="1" applyFont="1" applyBorder="1" applyAlignment="1">
      <alignment horizontal="center" vertical="center"/>
    </xf>
    <xf numFmtId="177" fontId="4" fillId="2" borderId="2" xfId="0" applyNumberFormat="1" applyFont="1" applyFill="1" applyBorder="1" applyAlignment="1">
      <alignment horizontal="right" vertical="center"/>
    </xf>
    <xf numFmtId="176" fontId="4" fillId="0" borderId="9" xfId="0" applyNumberFormat="1" applyFont="1" applyBorder="1">
      <alignment vertical="center"/>
    </xf>
    <xf numFmtId="179" fontId="4" fillId="2" borderId="2" xfId="0" applyNumberFormat="1" applyFont="1" applyFill="1" applyBorder="1" applyAlignment="1">
      <alignment horizontal="right" vertical="center"/>
    </xf>
    <xf numFmtId="176" fontId="6" fillId="0" borderId="0" xfId="0" applyNumberFormat="1" applyFont="1" applyAlignment="1">
      <alignment horizontal="center" vertical="center"/>
    </xf>
    <xf numFmtId="178" fontId="6" fillId="0" borderId="0" xfId="0" applyNumberFormat="1" applyFont="1" applyAlignment="1">
      <alignment horizontal="center" vertical="center"/>
    </xf>
    <xf numFmtId="176" fontId="4" fillId="0" borderId="9" xfId="0" applyNumberFormat="1" applyFont="1" applyBorder="1" applyAlignment="1">
      <alignment horizontal="center" vertical="center" wrapText="1" shrinkToFit="1"/>
    </xf>
    <xf numFmtId="176" fontId="4" fillId="0" borderId="5" xfId="0" applyNumberFormat="1" applyFont="1" applyBorder="1" applyAlignment="1">
      <alignment horizontal="center" vertical="center" wrapText="1"/>
    </xf>
    <xf numFmtId="177" fontId="4" fillId="0" borderId="6" xfId="0" applyNumberFormat="1" applyFont="1" applyBorder="1" applyAlignment="1">
      <alignment horizontal="right" vertical="center"/>
    </xf>
    <xf numFmtId="179" fontId="4" fillId="0" borderId="6" xfId="0" applyNumberFormat="1" applyFont="1" applyFill="1" applyBorder="1" applyAlignment="1">
      <alignment horizontal="right" vertical="center"/>
    </xf>
    <xf numFmtId="176" fontId="4" fillId="0" borderId="5" xfId="0" applyNumberFormat="1" applyFont="1" applyBorder="1" applyAlignment="1">
      <alignment horizontal="center" vertical="center" wrapText="1" shrinkToFit="1"/>
    </xf>
    <xf numFmtId="176" fontId="4" fillId="2" borderId="1"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5"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80" fontId="2" fillId="0" borderId="0" xfId="0" applyNumberFormat="1" applyFont="1" applyAlignment="1">
      <alignment horizontal="center" vertical="center"/>
    </xf>
    <xf numFmtId="176" fontId="7" fillId="2" borderId="9"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4" fillId="0" borderId="17" xfId="0" applyNumberFormat="1" applyFont="1" applyFill="1" applyBorder="1" applyAlignment="1">
      <alignment horizontal="right" vertical="center"/>
    </xf>
    <xf numFmtId="181" fontId="7" fillId="2" borderId="9" xfId="0" applyNumberFormat="1" applyFont="1" applyFill="1" applyBorder="1" applyAlignment="1">
      <alignment horizontal="center" vertical="center"/>
    </xf>
    <xf numFmtId="181" fontId="7" fillId="2" borderId="2" xfId="0" applyNumberFormat="1" applyFont="1" applyFill="1" applyBorder="1" applyAlignment="1">
      <alignment horizontal="center" vertical="center"/>
    </xf>
    <xf numFmtId="181" fontId="7" fillId="0" borderId="9" xfId="0" applyNumberFormat="1" applyFont="1" applyFill="1" applyBorder="1" applyAlignment="1">
      <alignment horizontal="center" vertical="center"/>
    </xf>
    <xf numFmtId="179" fontId="0" fillId="2" borderId="1" xfId="0" applyNumberFormat="1" applyFill="1" applyBorder="1">
      <alignment vertical="center"/>
    </xf>
    <xf numFmtId="182" fontId="2" fillId="0" borderId="0" xfId="0" applyNumberFormat="1" applyFont="1">
      <alignment vertical="center"/>
    </xf>
    <xf numFmtId="176" fontId="2" fillId="3" borderId="2" xfId="0" applyNumberFormat="1" applyFont="1" applyFill="1" applyBorder="1" applyAlignment="1">
      <alignment horizontal="center" vertical="center" wrapText="1" shrinkToFit="1"/>
    </xf>
    <xf numFmtId="176" fontId="4" fillId="3" borderId="9" xfId="0" applyNumberFormat="1" applyFont="1" applyFill="1" applyBorder="1">
      <alignment vertical="center"/>
    </xf>
    <xf numFmtId="176" fontId="2" fillId="3" borderId="13" xfId="0" applyNumberFormat="1" applyFont="1" applyFill="1" applyBorder="1" applyAlignment="1">
      <alignment horizontal="center" vertical="center" wrapText="1" shrinkToFit="1"/>
    </xf>
    <xf numFmtId="179" fontId="4" fillId="3" borderId="2" xfId="0" applyNumberFormat="1" applyFont="1" applyFill="1" applyBorder="1" applyAlignment="1">
      <alignment horizontal="right" vertical="center"/>
    </xf>
    <xf numFmtId="176" fontId="4" fillId="3" borderId="0" xfId="0" applyNumberFormat="1" applyFont="1" applyFill="1">
      <alignment vertical="center"/>
    </xf>
    <xf numFmtId="176" fontId="6" fillId="3" borderId="0" xfId="0" applyNumberFormat="1" applyFont="1" applyFill="1" applyAlignment="1">
      <alignment horizontal="center" vertical="center"/>
    </xf>
    <xf numFmtId="178" fontId="6" fillId="3" borderId="0" xfId="0" applyNumberFormat="1" applyFont="1" applyFill="1" applyAlignment="1">
      <alignment horizontal="center" vertical="center"/>
    </xf>
    <xf numFmtId="176" fontId="2" fillId="3" borderId="0" xfId="0" applyNumberFormat="1" applyFont="1" applyFill="1">
      <alignment vertical="center"/>
    </xf>
    <xf numFmtId="176" fontId="3" fillId="3" borderId="0" xfId="0" applyNumberFormat="1" applyFont="1" applyFill="1" applyAlignment="1">
      <alignment horizontal="center" vertical="center"/>
    </xf>
    <xf numFmtId="176" fontId="2" fillId="3" borderId="0" xfId="0" applyNumberFormat="1" applyFont="1" applyFill="1" applyAlignment="1">
      <alignment horizontal="center" vertical="center"/>
    </xf>
    <xf numFmtId="176" fontId="4" fillId="3" borderId="9" xfId="0" applyNumberFormat="1" applyFont="1" applyFill="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horizontal="center" vertical="center"/>
    </xf>
    <xf numFmtId="181" fontId="10" fillId="0" borderId="1" xfId="0" applyNumberFormat="1" applyFont="1" applyFill="1" applyBorder="1">
      <alignment vertical="center"/>
    </xf>
    <xf numFmtId="181" fontId="7" fillId="0" borderId="9" xfId="0" applyNumberFormat="1" applyFont="1" applyFill="1" applyBorder="1" applyAlignment="1" applyProtection="1">
      <alignment horizontal="center" vertical="center"/>
    </xf>
    <xf numFmtId="176" fontId="7" fillId="3" borderId="1" xfId="0" applyNumberFormat="1" applyFont="1" applyFill="1" applyBorder="1" applyAlignment="1" applyProtection="1">
      <alignment horizontal="center" vertical="center"/>
    </xf>
    <xf numFmtId="181" fontId="7" fillId="3" borderId="9" xfId="0" applyNumberFormat="1" applyFont="1" applyFill="1" applyBorder="1" applyAlignment="1" applyProtection="1">
      <alignment horizontal="center" vertical="center"/>
    </xf>
    <xf numFmtId="176" fontId="2" fillId="0" borderId="0" xfId="0" applyNumberFormat="1" applyFont="1" applyProtection="1">
      <alignment vertical="center"/>
      <protection locked="0"/>
    </xf>
    <xf numFmtId="176" fontId="5" fillId="0" borderId="0" xfId="0" applyNumberFormat="1" applyFont="1" applyProtection="1">
      <alignment vertical="center"/>
      <protection locked="0"/>
    </xf>
    <xf numFmtId="176" fontId="2" fillId="0" borderId="0" xfId="0" applyNumberFormat="1" applyFont="1" applyBorder="1" applyAlignment="1" applyProtection="1">
      <alignment vertical="top" wrapText="1"/>
      <protection locked="0"/>
    </xf>
    <xf numFmtId="176" fontId="2" fillId="0" borderId="12" xfId="0" applyNumberFormat="1" applyFont="1" applyBorder="1" applyAlignment="1" applyProtection="1">
      <alignment vertical="top" wrapText="1"/>
      <protection locked="0"/>
    </xf>
    <xf numFmtId="181" fontId="7" fillId="2" borderId="9" xfId="0" applyNumberFormat="1" applyFont="1" applyFill="1" applyBorder="1" applyAlignment="1" applyProtection="1">
      <alignment horizontal="center" vertical="center"/>
      <protection locked="0"/>
    </xf>
    <xf numFmtId="176" fontId="7" fillId="4" borderId="6" xfId="0" applyNumberFormat="1" applyFont="1" applyFill="1" applyBorder="1" applyAlignment="1" applyProtection="1">
      <alignment horizontal="center" vertical="center"/>
    </xf>
    <xf numFmtId="176" fontId="7" fillId="4" borderId="1" xfId="0" applyNumberFormat="1" applyFont="1" applyFill="1" applyBorder="1" applyAlignment="1" applyProtection="1">
      <alignment horizontal="center" vertical="center"/>
    </xf>
    <xf numFmtId="181" fontId="7" fillId="4" borderId="9" xfId="0" applyNumberFormat="1" applyFont="1" applyFill="1" applyBorder="1" applyAlignment="1" applyProtection="1">
      <alignment horizontal="center" vertical="center"/>
    </xf>
    <xf numFmtId="181" fontId="7" fillId="4" borderId="9" xfId="0" applyNumberFormat="1" applyFont="1" applyFill="1" applyBorder="1" applyAlignment="1" applyProtection="1">
      <alignment horizontal="center" vertical="center"/>
      <protection locked="0"/>
    </xf>
    <xf numFmtId="176" fontId="4" fillId="4" borderId="9" xfId="0" applyNumberFormat="1" applyFont="1" applyFill="1" applyBorder="1" applyAlignment="1">
      <alignment horizontal="center" vertical="center"/>
    </xf>
    <xf numFmtId="176" fontId="3" fillId="0" borderId="4" xfId="0" applyNumberFormat="1" applyFont="1" applyBorder="1" applyAlignment="1">
      <alignment horizontal="center" vertical="center" wrapText="1" shrinkToFit="1"/>
    </xf>
    <xf numFmtId="176" fontId="3" fillId="0" borderId="5" xfId="0" applyNumberFormat="1" applyFont="1" applyBorder="1" applyAlignment="1">
      <alignment horizontal="center" vertical="center" wrapText="1" shrinkToFit="1"/>
    </xf>
    <xf numFmtId="176" fontId="3" fillId="0" borderId="6" xfId="0" applyNumberFormat="1" applyFont="1" applyBorder="1" applyAlignment="1">
      <alignment horizontal="center" vertical="center" wrapText="1" shrinkToFit="1"/>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2" fillId="0" borderId="7" xfId="0" applyNumberFormat="1" applyFont="1" applyBorder="1" applyAlignment="1">
      <alignment horizontal="center" vertical="center" wrapText="1" shrinkToFit="1"/>
    </xf>
    <xf numFmtId="176" fontId="2" fillId="0" borderId="8" xfId="0" applyNumberFormat="1" applyFont="1" applyBorder="1" applyAlignment="1">
      <alignment horizontal="center" vertical="center" wrapText="1" shrinkToFit="1"/>
    </xf>
    <xf numFmtId="176" fontId="2" fillId="0" borderId="9" xfId="0" applyNumberFormat="1" applyFont="1" applyBorder="1" applyAlignment="1">
      <alignment horizontal="center" vertical="center" wrapText="1" shrinkToFit="1"/>
    </xf>
    <xf numFmtId="176" fontId="4" fillId="0" borderId="7" xfId="0" applyNumberFormat="1" applyFont="1" applyBorder="1" applyAlignment="1">
      <alignment horizontal="center" vertical="center" wrapText="1" shrinkToFit="1"/>
    </xf>
    <xf numFmtId="176" fontId="4" fillId="0" borderId="8"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3" fillId="0" borderId="7" xfId="0" applyNumberFormat="1" applyFont="1" applyBorder="1" applyAlignment="1">
      <alignment horizontal="center" vertical="center" wrapText="1" shrinkToFit="1"/>
    </xf>
    <xf numFmtId="176" fontId="2" fillId="0" borderId="10" xfId="0" applyNumberFormat="1" applyFont="1" applyBorder="1" applyAlignment="1">
      <alignment horizontal="center" vertical="center" wrapText="1" shrinkToFit="1"/>
    </xf>
    <xf numFmtId="176" fontId="2" fillId="0" borderId="11" xfId="0" applyNumberFormat="1" applyFont="1" applyBorder="1" applyAlignment="1">
      <alignment horizontal="center" vertical="center" wrapText="1" shrinkToFit="1"/>
    </xf>
    <xf numFmtId="176" fontId="4" fillId="0" borderId="2" xfId="0" applyNumberFormat="1" applyFont="1" applyBorder="1" applyAlignment="1">
      <alignment horizontal="center" vertical="center" wrapText="1" shrinkToFit="1"/>
    </xf>
    <xf numFmtId="176" fontId="4" fillId="0" borderId="3" xfId="0" applyNumberFormat="1" applyFont="1" applyBorder="1" applyAlignment="1">
      <alignment horizontal="center" vertical="center" wrapText="1" shrinkToFit="1"/>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2" fillId="0" borderId="4"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6" xfId="0" applyNumberFormat="1" applyFont="1" applyBorder="1" applyAlignment="1">
      <alignment horizontal="center" vertical="center" wrapText="1"/>
    </xf>
    <xf numFmtId="176" fontId="4" fillId="2" borderId="4"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0" borderId="4"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 xfId="0" applyNumberFormat="1" applyFont="1" applyBorder="1" applyAlignment="1">
      <alignment horizontal="center" vertical="center"/>
    </xf>
    <xf numFmtId="179" fontId="4" fillId="0" borderId="10"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xf>
    <xf numFmtId="179" fontId="4" fillId="0" borderId="11" xfId="0" applyNumberFormat="1" applyFont="1" applyFill="1" applyBorder="1" applyAlignment="1">
      <alignment horizontal="center" vertical="center"/>
    </xf>
    <xf numFmtId="176" fontId="2" fillId="0" borderId="4" xfId="0" applyNumberFormat="1" applyFont="1" applyBorder="1" applyAlignment="1">
      <alignment horizontal="center" vertical="center" wrapText="1" shrinkToFit="1"/>
    </xf>
    <xf numFmtId="176" fontId="2" fillId="0" borderId="5" xfId="0" applyNumberFormat="1" applyFont="1" applyBorder="1" applyAlignment="1">
      <alignment horizontal="center" vertical="center" wrapText="1" shrinkToFit="1"/>
    </xf>
    <xf numFmtId="176" fontId="2" fillId="0" borderId="6" xfId="0" applyNumberFormat="1" applyFont="1" applyBorder="1" applyAlignment="1">
      <alignment horizontal="center" vertical="center" wrapText="1" shrinkToFit="1"/>
    </xf>
    <xf numFmtId="176" fontId="3" fillId="3" borderId="4" xfId="0" applyNumberFormat="1" applyFont="1" applyFill="1" applyBorder="1" applyAlignment="1">
      <alignment horizontal="center" vertical="center" wrapText="1" shrinkToFit="1"/>
    </xf>
    <xf numFmtId="176" fontId="3" fillId="3" borderId="5" xfId="0" applyNumberFormat="1" applyFont="1" applyFill="1" applyBorder="1" applyAlignment="1">
      <alignment horizontal="center" vertical="center" wrapText="1" shrinkToFit="1"/>
    </xf>
    <xf numFmtId="176" fontId="3" fillId="3" borderId="6" xfId="0" applyNumberFormat="1" applyFont="1" applyFill="1" applyBorder="1" applyAlignment="1">
      <alignment horizontal="center" vertical="center" wrapText="1" shrinkToFit="1"/>
    </xf>
    <xf numFmtId="176" fontId="4" fillId="3" borderId="4" xfId="0" applyNumberFormat="1" applyFont="1" applyFill="1" applyBorder="1" applyAlignment="1">
      <alignment horizontal="center" vertical="center"/>
    </xf>
    <xf numFmtId="176" fontId="4" fillId="3" borderId="5" xfId="0" applyNumberFormat="1" applyFont="1" applyFill="1" applyBorder="1" applyAlignment="1">
      <alignment horizontal="center" vertical="center"/>
    </xf>
    <xf numFmtId="176" fontId="4" fillId="3" borderId="6" xfId="0" applyNumberFormat="1" applyFont="1" applyFill="1" applyBorder="1" applyAlignment="1">
      <alignment horizontal="center" vertical="center"/>
    </xf>
    <xf numFmtId="176" fontId="2" fillId="3" borderId="7" xfId="0" applyNumberFormat="1" applyFont="1" applyFill="1" applyBorder="1" applyAlignment="1">
      <alignment horizontal="center" vertical="center" wrapText="1" shrinkToFit="1"/>
    </xf>
    <xf numFmtId="176" fontId="2" fillId="3" borderId="9" xfId="0" applyNumberFormat="1" applyFont="1" applyFill="1" applyBorder="1" applyAlignment="1">
      <alignment horizontal="center" vertical="center" wrapText="1" shrinkToFit="1"/>
    </xf>
    <xf numFmtId="176" fontId="2" fillId="3" borderId="10" xfId="0" applyNumberFormat="1" applyFont="1" applyFill="1" applyBorder="1" applyAlignment="1">
      <alignment horizontal="center" vertical="center" wrapText="1" shrinkToFit="1"/>
    </xf>
    <xf numFmtId="176" fontId="2" fillId="3" borderId="11" xfId="0" applyNumberFormat="1" applyFont="1" applyFill="1" applyBorder="1" applyAlignment="1">
      <alignment horizontal="center" vertical="center" wrapText="1" shrinkToFit="1"/>
    </xf>
    <xf numFmtId="176" fontId="13" fillId="3" borderId="14" xfId="0" applyNumberFormat="1" applyFont="1" applyFill="1" applyBorder="1" applyAlignment="1">
      <alignment horizontal="center" vertical="center"/>
    </xf>
    <xf numFmtId="176" fontId="13" fillId="3" borderId="15" xfId="0" applyNumberFormat="1" applyFont="1" applyFill="1" applyBorder="1" applyAlignment="1">
      <alignment horizontal="center" vertical="center"/>
    </xf>
    <xf numFmtId="176" fontId="13" fillId="3" borderId="16" xfId="0" applyNumberFormat="1" applyFont="1" applyFill="1" applyBorder="1" applyAlignment="1">
      <alignment horizontal="center" vertical="center"/>
    </xf>
    <xf numFmtId="176" fontId="2" fillId="3" borderId="8" xfId="0" applyNumberFormat="1" applyFont="1" applyFill="1" applyBorder="1" applyAlignment="1">
      <alignment horizontal="center" vertical="center" wrapText="1" shrinkToFit="1"/>
    </xf>
    <xf numFmtId="176" fontId="4" fillId="3" borderId="14" xfId="0" applyNumberFormat="1" applyFont="1" applyFill="1" applyBorder="1" applyAlignment="1">
      <alignment horizontal="center" vertical="center"/>
    </xf>
    <xf numFmtId="176" fontId="4" fillId="3" borderId="15" xfId="0" applyNumberFormat="1" applyFont="1" applyFill="1" applyBorder="1" applyAlignment="1">
      <alignment horizontal="center" vertical="center"/>
    </xf>
    <xf numFmtId="176" fontId="4" fillId="3" borderId="16" xfId="0" applyNumberFormat="1" applyFont="1" applyFill="1" applyBorder="1" applyAlignment="1">
      <alignment horizontal="center" vertical="center"/>
    </xf>
    <xf numFmtId="176" fontId="2"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176" fontId="2" fillId="3" borderId="4" xfId="0" applyNumberFormat="1" applyFont="1" applyFill="1" applyBorder="1" applyAlignment="1" applyProtection="1">
      <alignment horizontal="center" vertical="center"/>
    </xf>
    <xf numFmtId="176" fontId="2" fillId="3" borderId="5" xfId="0" applyNumberFormat="1" applyFont="1" applyFill="1" applyBorder="1" applyAlignment="1" applyProtection="1">
      <alignment horizontal="center" vertical="center"/>
    </xf>
    <xf numFmtId="176" fontId="2" fillId="3" borderId="6" xfId="0" applyNumberFormat="1" applyFont="1" applyFill="1" applyBorder="1" applyAlignment="1" applyProtection="1">
      <alignment horizontal="center" vertical="center"/>
    </xf>
    <xf numFmtId="176" fontId="2" fillId="3" borderId="7" xfId="0" applyNumberFormat="1" applyFont="1" applyFill="1" applyBorder="1" applyAlignment="1" applyProtection="1">
      <alignment horizontal="center" vertical="center" wrapText="1" shrinkToFit="1"/>
    </xf>
    <xf numFmtId="176" fontId="2" fillId="3" borderId="8" xfId="0" applyNumberFormat="1" applyFont="1" applyFill="1" applyBorder="1" applyAlignment="1" applyProtection="1">
      <alignment horizontal="center" vertical="center" wrapText="1" shrinkToFit="1"/>
    </xf>
    <xf numFmtId="176" fontId="2" fillId="3" borderId="9" xfId="0" applyNumberFormat="1" applyFont="1" applyFill="1" applyBorder="1" applyAlignment="1" applyProtection="1">
      <alignment horizontal="center" vertical="center" wrapText="1" shrinkToFit="1"/>
    </xf>
    <xf numFmtId="0" fontId="11" fillId="0" borderId="0" xfId="0" applyFont="1" applyBorder="1" applyAlignment="1" applyProtection="1">
      <alignment vertical="top" wrapText="1"/>
      <protection locked="0"/>
    </xf>
    <xf numFmtId="0" fontId="0" fillId="0" borderId="0" xfId="0" applyAlignment="1" applyProtection="1">
      <alignment vertical="top"/>
      <protection locked="0"/>
    </xf>
    <xf numFmtId="0" fontId="0" fillId="0" borderId="12" xfId="0" applyBorder="1" applyAlignment="1" applyProtection="1">
      <alignment vertical="top"/>
      <protection locked="0"/>
    </xf>
    <xf numFmtId="176" fontId="10" fillId="3" borderId="4" xfId="0" applyNumberFormat="1" applyFont="1" applyFill="1" applyBorder="1" applyAlignment="1" applyProtection="1">
      <alignment horizontal="center" vertical="center" wrapText="1" shrinkToFit="1"/>
      <protection locked="0"/>
    </xf>
    <xf numFmtId="0" fontId="0" fillId="0" borderId="5" xfId="0" applyFont="1" applyBorder="1" applyAlignment="1" applyProtection="1">
      <alignment horizontal="center" vertical="center" wrapText="1" shrinkToFit="1"/>
      <protection locked="0"/>
    </xf>
    <xf numFmtId="0" fontId="0" fillId="0" borderId="6" xfId="0" applyFont="1" applyBorder="1" applyAlignment="1" applyProtection="1">
      <alignment horizontal="center" vertical="center" wrapText="1" shrinkToFit="1"/>
      <protection locked="0"/>
    </xf>
    <xf numFmtId="176" fontId="12" fillId="4" borderId="1" xfId="0" applyNumberFormat="1" applyFont="1" applyFill="1" applyBorder="1" applyAlignment="1" applyProtection="1">
      <alignment horizontal="center" vertical="center"/>
    </xf>
    <xf numFmtId="0" fontId="0" fillId="4" borderId="1" xfId="0" applyFont="1" applyFill="1" applyBorder="1" applyAlignment="1" applyProtection="1">
      <alignment horizontal="center" vertical="center"/>
    </xf>
    <xf numFmtId="0" fontId="0" fillId="0" borderId="1" xfId="0"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534199</xdr:colOff>
      <xdr:row>2</xdr:row>
      <xdr:rowOff>27812</xdr:rowOff>
    </xdr:from>
    <xdr:ext cx="2018501" cy="328423"/>
    <xdr:sp macro="" textlink="">
      <xdr:nvSpPr>
        <xdr:cNvPr id="2" name="テキスト ボックス 1">
          <a:extLst>
            <a:ext uri="{FF2B5EF4-FFF2-40B4-BE49-F238E27FC236}">
              <a16:creationId xmlns:a16="http://schemas.microsoft.com/office/drawing/2014/main" id="{BA00FFB7-1694-481D-8504-B4252BCE8545}"/>
            </a:ext>
          </a:extLst>
        </xdr:cNvPr>
        <xdr:cNvSpPr txBox="1"/>
      </xdr:nvSpPr>
      <xdr:spPr>
        <a:xfrm>
          <a:off x="9744874" y="389762"/>
          <a:ext cx="2018501" cy="328423"/>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当該年度の各月燃料費を補正</a:t>
          </a:r>
        </a:p>
      </xdr:txBody>
    </xdr:sp>
    <xdr:clientData/>
  </xdr:oneCellAnchor>
  <xdr:twoCellAnchor>
    <xdr:from>
      <xdr:col>1</xdr:col>
      <xdr:colOff>0</xdr:colOff>
      <xdr:row>18</xdr:row>
      <xdr:rowOff>0</xdr:rowOff>
    </xdr:from>
    <xdr:to>
      <xdr:col>17</xdr:col>
      <xdr:colOff>0</xdr:colOff>
      <xdr:row>22</xdr:row>
      <xdr:rowOff>0</xdr:rowOff>
    </xdr:to>
    <xdr:sp macro="" textlink="">
      <xdr:nvSpPr>
        <xdr:cNvPr id="3" name="正方形/長方形 2">
          <a:extLst>
            <a:ext uri="{FF2B5EF4-FFF2-40B4-BE49-F238E27FC236}">
              <a16:creationId xmlns:a16="http://schemas.microsoft.com/office/drawing/2014/main" id="{861214E6-E84B-40C4-90E1-A92937DF394A}"/>
            </a:ext>
          </a:extLst>
        </xdr:cNvPr>
        <xdr:cNvSpPr/>
      </xdr:nvSpPr>
      <xdr:spPr>
        <a:xfrm>
          <a:off x="76200" y="4772025"/>
          <a:ext cx="11687175" cy="1409700"/>
        </a:xfrm>
        <a:prstGeom prst="rect">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534199</xdr:colOff>
      <xdr:row>2</xdr:row>
      <xdr:rowOff>27812</xdr:rowOff>
    </xdr:from>
    <xdr:ext cx="2018501" cy="328423"/>
    <xdr:sp macro="" textlink="">
      <xdr:nvSpPr>
        <xdr:cNvPr id="2" name="テキスト ボックス 1">
          <a:extLst>
            <a:ext uri="{FF2B5EF4-FFF2-40B4-BE49-F238E27FC236}">
              <a16:creationId xmlns:a16="http://schemas.microsoft.com/office/drawing/2014/main" id="{F7999CA8-194D-47DE-8CAC-C6F96DD54FD7}"/>
            </a:ext>
          </a:extLst>
        </xdr:cNvPr>
        <xdr:cNvSpPr txBox="1"/>
      </xdr:nvSpPr>
      <xdr:spPr>
        <a:xfrm>
          <a:off x="9744874" y="387857"/>
          <a:ext cx="2018501" cy="328423"/>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当該年度の各月燃料費を補正</a:t>
          </a:r>
        </a:p>
      </xdr:txBody>
    </xdr:sp>
    <xdr:clientData/>
  </xdr:oneCellAnchor>
  <xdr:twoCellAnchor>
    <xdr:from>
      <xdr:col>1</xdr:col>
      <xdr:colOff>0</xdr:colOff>
      <xdr:row>18</xdr:row>
      <xdr:rowOff>0</xdr:rowOff>
    </xdr:from>
    <xdr:to>
      <xdr:col>17</xdr:col>
      <xdr:colOff>0</xdr:colOff>
      <xdr:row>22</xdr:row>
      <xdr:rowOff>0</xdr:rowOff>
    </xdr:to>
    <xdr:sp macro="" textlink="">
      <xdr:nvSpPr>
        <xdr:cNvPr id="3" name="正方形/長方形 2">
          <a:extLst>
            <a:ext uri="{FF2B5EF4-FFF2-40B4-BE49-F238E27FC236}">
              <a16:creationId xmlns:a16="http://schemas.microsoft.com/office/drawing/2014/main" id="{61A2C4D2-5CE9-43AB-BFF3-0F1E991FEA5A}"/>
            </a:ext>
          </a:extLst>
        </xdr:cNvPr>
        <xdr:cNvSpPr/>
      </xdr:nvSpPr>
      <xdr:spPr>
        <a:xfrm>
          <a:off x="76200" y="4772025"/>
          <a:ext cx="11687175" cy="1409700"/>
        </a:xfrm>
        <a:prstGeom prst="rect">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xdr:colOff>
      <xdr:row>18</xdr:row>
      <xdr:rowOff>0</xdr:rowOff>
    </xdr:from>
    <xdr:to>
      <xdr:col>17</xdr:col>
      <xdr:colOff>0</xdr:colOff>
      <xdr:row>22</xdr:row>
      <xdr:rowOff>0</xdr:rowOff>
    </xdr:to>
    <xdr:sp macro="" textlink="">
      <xdr:nvSpPr>
        <xdr:cNvPr id="3" name="正方形/長方形 2">
          <a:extLst>
            <a:ext uri="{FF2B5EF4-FFF2-40B4-BE49-F238E27FC236}">
              <a16:creationId xmlns:a16="http://schemas.microsoft.com/office/drawing/2014/main" id="{9BC1E808-4DFF-4B91-9965-C20DF5D5ADE6}"/>
            </a:ext>
          </a:extLst>
        </xdr:cNvPr>
        <xdr:cNvSpPr/>
      </xdr:nvSpPr>
      <xdr:spPr>
        <a:xfrm>
          <a:off x="80010" y="4772025"/>
          <a:ext cx="11683365" cy="1409700"/>
        </a:xfrm>
        <a:prstGeom prst="rect">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393134</xdr:colOff>
      <xdr:row>2</xdr:row>
      <xdr:rowOff>24002</xdr:rowOff>
    </xdr:from>
    <xdr:ext cx="2159566" cy="328423"/>
    <xdr:sp macro="" textlink="">
      <xdr:nvSpPr>
        <xdr:cNvPr id="4" name="テキスト ボックス 3">
          <a:extLst>
            <a:ext uri="{FF2B5EF4-FFF2-40B4-BE49-F238E27FC236}">
              <a16:creationId xmlns:a16="http://schemas.microsoft.com/office/drawing/2014/main" id="{5A867604-E40E-4D66-B702-EECC2AB25E22}"/>
            </a:ext>
          </a:extLst>
        </xdr:cNvPr>
        <xdr:cNvSpPr txBox="1"/>
      </xdr:nvSpPr>
      <xdr:spPr>
        <a:xfrm>
          <a:off x="9603809" y="385952"/>
          <a:ext cx="2159566" cy="328423"/>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令和元年度の各月燃料費を補正</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531405</xdr:colOff>
      <xdr:row>2</xdr:row>
      <xdr:rowOff>12285</xdr:rowOff>
    </xdr:from>
    <xdr:ext cx="748923" cy="328423"/>
    <xdr:sp macro="" textlink="">
      <xdr:nvSpPr>
        <xdr:cNvPr id="2" name="テキスト ボックス 1">
          <a:extLst>
            <a:ext uri="{FF2B5EF4-FFF2-40B4-BE49-F238E27FC236}">
              <a16:creationId xmlns:a16="http://schemas.microsoft.com/office/drawing/2014/main" id="{8607333B-881D-4B00-8234-8714FD71D9E3}"/>
            </a:ext>
          </a:extLst>
        </xdr:cNvPr>
        <xdr:cNvSpPr txBox="1"/>
      </xdr:nvSpPr>
      <xdr:spPr>
        <a:xfrm>
          <a:off x="11018430" y="374235"/>
          <a:ext cx="748923" cy="328423"/>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単価比較</a:t>
          </a:r>
        </a:p>
      </xdr:txBody>
    </xdr:sp>
    <xdr:clientData/>
  </xdr:oneCellAnchor>
  <xdr:twoCellAnchor>
    <xdr:from>
      <xdr:col>1</xdr:col>
      <xdr:colOff>7620</xdr:colOff>
      <xdr:row>17</xdr:row>
      <xdr:rowOff>1905</xdr:rowOff>
    </xdr:from>
    <xdr:to>
      <xdr:col>17</xdr:col>
      <xdr:colOff>0</xdr:colOff>
      <xdr:row>21</xdr:row>
      <xdr:rowOff>0</xdr:rowOff>
    </xdr:to>
    <xdr:sp macro="" textlink="">
      <xdr:nvSpPr>
        <xdr:cNvPr id="3" name="正方形/長方形 2">
          <a:extLst>
            <a:ext uri="{FF2B5EF4-FFF2-40B4-BE49-F238E27FC236}">
              <a16:creationId xmlns:a16="http://schemas.microsoft.com/office/drawing/2014/main" id="{12C9F679-D193-452D-A77F-2A8CBEE82F7F}"/>
            </a:ext>
          </a:extLst>
        </xdr:cNvPr>
        <xdr:cNvSpPr/>
      </xdr:nvSpPr>
      <xdr:spPr>
        <a:xfrm>
          <a:off x="83820" y="4421505"/>
          <a:ext cx="11679555" cy="1407795"/>
        </a:xfrm>
        <a:prstGeom prst="rect">
          <a:avLst/>
        </a:prstGeom>
        <a:solidFill>
          <a:schemeClr val="bg1">
            <a:lumMod val="7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xdr:row>
      <xdr:rowOff>323850</xdr:rowOff>
    </xdr:from>
    <xdr:to>
      <xdr:col>4</xdr:col>
      <xdr:colOff>628650</xdr:colOff>
      <xdr:row>4</xdr:row>
      <xdr:rowOff>1066799</xdr:rowOff>
    </xdr:to>
    <xdr:sp macro="" textlink="">
      <xdr:nvSpPr>
        <xdr:cNvPr id="2" name="テキスト ボックス 1">
          <a:extLst>
            <a:ext uri="{FF2B5EF4-FFF2-40B4-BE49-F238E27FC236}">
              <a16:creationId xmlns:a16="http://schemas.microsoft.com/office/drawing/2014/main" id="{A48B4049-BFDA-262A-D7C9-64E3F7DF01EF}"/>
            </a:ext>
          </a:extLst>
        </xdr:cNvPr>
        <xdr:cNvSpPr txBox="1"/>
      </xdr:nvSpPr>
      <xdr:spPr>
        <a:xfrm>
          <a:off x="247650" y="1038225"/>
          <a:ext cx="3667125" cy="7429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令和５年度第１期分をすでに申請された事業者の方はこちらの様式をご利用ください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FFB2F-45FB-48E6-94AA-B9C708B4B0D0}">
  <sheetPr>
    <tabColor rgb="FF00B0F0"/>
    <pageSetUpPr fitToPage="1"/>
  </sheetPr>
  <dimension ref="B1:Q19"/>
  <sheetViews>
    <sheetView showGridLines="0" view="pageBreakPreview" zoomScale="115" zoomScaleNormal="85" zoomScaleSheetLayoutView="115" workbookViewId="0">
      <selection activeCell="D26" sqref="D26"/>
    </sheetView>
  </sheetViews>
  <sheetFormatPr defaultColWidth="9.125" defaultRowHeight="14.25" x14ac:dyDescent="0.15"/>
  <cols>
    <col min="1" max="1" width="1.125" style="1" customWidth="1"/>
    <col min="2" max="2" width="6.125" style="1" bestFit="1" customWidth="1"/>
    <col min="3" max="3" width="20.75" style="1" customWidth="1"/>
    <col min="4" max="4" width="11.5" style="1" customWidth="1"/>
    <col min="5" max="5" width="20.375" style="1" customWidth="1"/>
    <col min="6" max="17" width="9.375" style="1" customWidth="1"/>
    <col min="18" max="18" width="2.125" style="1" customWidth="1"/>
    <col min="19" max="16384" width="9.125" style="1"/>
  </cols>
  <sheetData>
    <row r="1" spans="2:17" ht="13.9" customHeight="1" x14ac:dyDescent="0.15">
      <c r="B1" s="7"/>
    </row>
    <row r="2" spans="2:17" ht="10.5" customHeight="1" x14ac:dyDescent="0.15"/>
    <row r="3" spans="2:17" ht="28.15" customHeight="1" x14ac:dyDescent="0.15">
      <c r="B3" s="84" t="s">
        <v>12</v>
      </c>
      <c r="C3" s="85"/>
      <c r="D3" s="86"/>
      <c r="E3" s="20" t="s">
        <v>23</v>
      </c>
      <c r="F3" s="87"/>
      <c r="G3" s="88"/>
      <c r="H3" s="2"/>
      <c r="I3" s="89" t="s">
        <v>33</v>
      </c>
      <c r="J3" s="90"/>
      <c r="K3" s="90"/>
      <c r="L3" s="91"/>
      <c r="M3" s="24"/>
      <c r="N3" s="92" t="s">
        <v>31</v>
      </c>
      <c r="O3" s="92"/>
      <c r="P3" s="92"/>
      <c r="Q3" s="25"/>
    </row>
    <row r="4" spans="2:17" s="3" customFormat="1" ht="4.9000000000000004" customHeight="1" x14ac:dyDescent="0.15">
      <c r="E4" s="8"/>
      <c r="F4" s="9"/>
      <c r="G4" s="9"/>
      <c r="H4" s="10"/>
      <c r="I4" s="10"/>
      <c r="J4" s="9"/>
      <c r="K4" s="11"/>
      <c r="L4" s="11"/>
      <c r="M4" s="9"/>
      <c r="N4" s="8"/>
      <c r="O4" s="8"/>
      <c r="P4" s="8"/>
      <c r="Q4" s="8"/>
    </row>
    <row r="5" spans="2:17" ht="13.9" customHeight="1" x14ac:dyDescent="0.15">
      <c r="B5" s="93"/>
      <c r="C5" s="94"/>
      <c r="D5" s="95"/>
      <c r="E5" s="99" t="s">
        <v>21</v>
      </c>
      <c r="F5" s="69" t="s">
        <v>14</v>
      </c>
      <c r="G5" s="101"/>
      <c r="H5" s="101"/>
      <c r="I5" s="101"/>
      <c r="J5" s="101"/>
      <c r="K5" s="101"/>
      <c r="L5" s="101"/>
      <c r="M5" s="101"/>
      <c r="N5" s="101"/>
      <c r="O5" s="101" t="s">
        <v>15</v>
      </c>
      <c r="P5" s="101"/>
      <c r="Q5" s="101"/>
    </row>
    <row r="6" spans="2:17" s="3" customFormat="1" ht="13.9" customHeight="1" x14ac:dyDescent="0.15">
      <c r="B6" s="96"/>
      <c r="C6" s="97"/>
      <c r="D6" s="98"/>
      <c r="E6" s="100"/>
      <c r="F6" s="12" t="s">
        <v>0</v>
      </c>
      <c r="G6" s="13" t="s">
        <v>1</v>
      </c>
      <c r="H6" s="13" t="s">
        <v>2</v>
      </c>
      <c r="I6" s="13" t="s">
        <v>3</v>
      </c>
      <c r="J6" s="13" t="s">
        <v>4</v>
      </c>
      <c r="K6" s="13" t="s">
        <v>5</v>
      </c>
      <c r="L6" s="13" t="s">
        <v>6</v>
      </c>
      <c r="M6" s="13" t="s">
        <v>7</v>
      </c>
      <c r="N6" s="13" t="s">
        <v>8</v>
      </c>
      <c r="O6" s="13" t="s">
        <v>9</v>
      </c>
      <c r="P6" s="13" t="s">
        <v>10</v>
      </c>
      <c r="Q6" s="13" t="s">
        <v>11</v>
      </c>
    </row>
    <row r="7" spans="2:17" s="3" customFormat="1" ht="28.15" customHeight="1" x14ac:dyDescent="0.15">
      <c r="B7" s="70" t="s">
        <v>16</v>
      </c>
      <c r="C7" s="71"/>
      <c r="D7" s="72"/>
      <c r="E7" s="19" t="s">
        <v>22</v>
      </c>
      <c r="F7" s="14"/>
      <c r="G7" s="14"/>
      <c r="H7" s="14"/>
      <c r="I7" s="14"/>
      <c r="J7" s="14"/>
      <c r="K7" s="14"/>
      <c r="L7" s="14"/>
      <c r="M7" s="14"/>
      <c r="N7" s="14"/>
      <c r="O7" s="14"/>
      <c r="P7" s="14"/>
      <c r="Q7" s="14"/>
    </row>
    <row r="8" spans="2:17" ht="28.15" customHeight="1" x14ac:dyDescent="0.15">
      <c r="B8" s="70" t="s">
        <v>17</v>
      </c>
      <c r="C8" s="71"/>
      <c r="D8" s="72"/>
      <c r="E8" s="19" t="s">
        <v>24</v>
      </c>
      <c r="F8" s="14"/>
      <c r="G8" s="14"/>
      <c r="H8" s="14"/>
      <c r="I8" s="14"/>
      <c r="J8" s="14"/>
      <c r="K8" s="14"/>
      <c r="L8" s="14"/>
      <c r="M8" s="14"/>
      <c r="N8" s="14"/>
      <c r="O8" s="14"/>
      <c r="P8" s="14"/>
      <c r="Q8" s="14"/>
    </row>
    <row r="9" spans="2:17" ht="28.15" customHeight="1" x14ac:dyDescent="0.15">
      <c r="B9" s="73" t="s">
        <v>36</v>
      </c>
      <c r="C9" s="74"/>
      <c r="D9" s="75"/>
      <c r="E9" s="19" t="s">
        <v>25</v>
      </c>
      <c r="F9" s="21"/>
      <c r="G9" s="21"/>
      <c r="H9" s="21"/>
      <c r="I9" s="21"/>
      <c r="J9" s="21"/>
      <c r="K9" s="21"/>
      <c r="L9" s="21"/>
      <c r="M9" s="21"/>
      <c r="N9" s="21"/>
      <c r="O9" s="21"/>
      <c r="P9" s="21"/>
      <c r="Q9" s="21"/>
    </row>
    <row r="10" spans="2:17" ht="28.15" customHeight="1" x14ac:dyDescent="0.15">
      <c r="B10" s="70" t="s">
        <v>20</v>
      </c>
      <c r="C10" s="71"/>
      <c r="D10" s="72"/>
      <c r="E10" s="19" t="s">
        <v>26</v>
      </c>
      <c r="F10" s="22"/>
      <c r="G10" s="22"/>
      <c r="H10" s="22"/>
      <c r="I10" s="22"/>
      <c r="J10" s="22"/>
      <c r="K10" s="22"/>
      <c r="L10" s="22"/>
      <c r="M10" s="22"/>
      <c r="N10" s="22"/>
      <c r="O10" s="22"/>
      <c r="P10" s="22"/>
      <c r="Q10" s="22"/>
    </row>
    <row r="11" spans="2:17" ht="28.15" customHeight="1" x14ac:dyDescent="0.15">
      <c r="B11" s="76" t="s">
        <v>19</v>
      </c>
      <c r="C11" s="72"/>
      <c r="D11" s="4" t="s">
        <v>18</v>
      </c>
      <c r="E11" s="79" t="s">
        <v>27</v>
      </c>
      <c r="F11" s="15"/>
      <c r="G11" s="15"/>
      <c r="H11" s="15"/>
      <c r="I11" s="15"/>
      <c r="J11" s="15"/>
      <c r="K11" s="15"/>
      <c r="L11" s="15"/>
      <c r="M11" s="15"/>
      <c r="N11" s="15"/>
      <c r="O11" s="15"/>
      <c r="P11" s="15"/>
      <c r="Q11" s="15"/>
    </row>
    <row r="12" spans="2:17" ht="28.15" customHeight="1" x14ac:dyDescent="0.15">
      <c r="B12" s="77"/>
      <c r="C12" s="78"/>
      <c r="D12" s="5" t="s">
        <v>13</v>
      </c>
      <c r="E12" s="80"/>
      <c r="F12" s="81"/>
      <c r="G12" s="82"/>
      <c r="H12" s="82"/>
      <c r="I12" s="82"/>
      <c r="J12" s="82"/>
      <c r="K12" s="82"/>
      <c r="L12" s="82"/>
      <c r="M12" s="82"/>
      <c r="N12" s="82"/>
      <c r="O12" s="82"/>
      <c r="P12" s="82"/>
      <c r="Q12" s="83"/>
    </row>
    <row r="13" spans="2:17" ht="28.15" customHeight="1" x14ac:dyDescent="0.15">
      <c r="B13" s="70" t="s">
        <v>34</v>
      </c>
      <c r="C13" s="71"/>
      <c r="D13" s="72"/>
      <c r="E13" s="19" t="s">
        <v>30</v>
      </c>
      <c r="F13" s="16"/>
      <c r="G13" s="16"/>
      <c r="H13" s="16"/>
      <c r="I13" s="16"/>
      <c r="J13" s="16"/>
      <c r="K13" s="16"/>
      <c r="L13" s="16"/>
      <c r="M13" s="16"/>
      <c r="N13" s="16"/>
      <c r="O13" s="16"/>
      <c r="P13" s="16"/>
      <c r="Q13" s="16"/>
    </row>
    <row r="14" spans="2:17" ht="28.15" customHeight="1" x14ac:dyDescent="0.15">
      <c r="B14" s="70" t="s">
        <v>35</v>
      </c>
      <c r="C14" s="72"/>
      <c r="D14" s="4" t="s">
        <v>18</v>
      </c>
      <c r="E14" s="79" t="s">
        <v>28</v>
      </c>
      <c r="F14" s="15"/>
      <c r="G14" s="15"/>
      <c r="H14" s="15"/>
      <c r="I14" s="15"/>
      <c r="J14" s="15"/>
      <c r="K14" s="15"/>
      <c r="L14" s="15"/>
      <c r="M14" s="15"/>
      <c r="N14" s="15"/>
      <c r="O14" s="15"/>
      <c r="P14" s="15"/>
      <c r="Q14" s="15"/>
    </row>
    <row r="15" spans="2:17" ht="28.15" customHeight="1" x14ac:dyDescent="0.15">
      <c r="B15" s="77"/>
      <c r="C15" s="78"/>
      <c r="D15" s="5" t="s">
        <v>13</v>
      </c>
      <c r="E15" s="80"/>
      <c r="F15" s="81"/>
      <c r="G15" s="82"/>
      <c r="H15" s="82"/>
      <c r="I15" s="82"/>
      <c r="J15" s="82"/>
      <c r="K15" s="82"/>
      <c r="L15" s="82"/>
      <c r="M15" s="82"/>
      <c r="N15" s="82"/>
      <c r="O15" s="82"/>
      <c r="P15" s="82"/>
      <c r="Q15" s="83"/>
    </row>
    <row r="16" spans="2:17" ht="28.15" customHeight="1" x14ac:dyDescent="0.15">
      <c r="B16" s="64" t="s">
        <v>32</v>
      </c>
      <c r="C16" s="65"/>
      <c r="D16" s="66"/>
      <c r="E16" s="23" t="s">
        <v>29</v>
      </c>
      <c r="F16" s="67"/>
      <c r="G16" s="68"/>
      <c r="H16" s="68"/>
      <c r="I16" s="68"/>
      <c r="J16" s="68"/>
      <c r="K16" s="68"/>
      <c r="L16" s="68"/>
      <c r="M16" s="68"/>
      <c r="N16" s="68"/>
      <c r="O16" s="68"/>
      <c r="P16" s="68"/>
      <c r="Q16" s="69"/>
    </row>
    <row r="17" spans="2:17" ht="10.9" customHeight="1" x14ac:dyDescent="0.15">
      <c r="B17" s="2"/>
      <c r="C17" s="2"/>
      <c r="D17" s="17"/>
      <c r="E17" s="17"/>
      <c r="F17" s="17"/>
      <c r="G17" s="17"/>
      <c r="H17" s="17"/>
      <c r="I17" s="17"/>
      <c r="J17" s="17"/>
      <c r="K17" s="17"/>
      <c r="L17" s="17"/>
      <c r="M17" s="17"/>
      <c r="N17" s="17"/>
      <c r="O17" s="18"/>
      <c r="P17" s="17"/>
      <c r="Q17" s="17"/>
    </row>
    <row r="18" spans="2:17" x14ac:dyDescent="0.15">
      <c r="D18" s="6"/>
      <c r="E18" s="6"/>
      <c r="J18" s="6"/>
      <c r="K18" s="6"/>
      <c r="L18" s="6"/>
      <c r="M18" s="6"/>
      <c r="N18" s="6"/>
      <c r="O18" s="6"/>
      <c r="P18" s="6"/>
      <c r="Q18" s="6"/>
    </row>
    <row r="19" spans="2:17" ht="17.25" customHeight="1" x14ac:dyDescent="0.15">
      <c r="D19" s="3"/>
      <c r="E19" s="3"/>
    </row>
  </sheetData>
  <mergeCells count="21">
    <mergeCell ref="B3:D3"/>
    <mergeCell ref="F3:G3"/>
    <mergeCell ref="I3:L3"/>
    <mergeCell ref="N3:P3"/>
    <mergeCell ref="B5:D6"/>
    <mergeCell ref="E5:E6"/>
    <mergeCell ref="F5:N5"/>
    <mergeCell ref="O5:Q5"/>
    <mergeCell ref="B16:D16"/>
    <mergeCell ref="F16:Q16"/>
    <mergeCell ref="B7:D7"/>
    <mergeCell ref="B8:D8"/>
    <mergeCell ref="B9:D9"/>
    <mergeCell ref="B10:D10"/>
    <mergeCell ref="B11:C12"/>
    <mergeCell ref="E11:E12"/>
    <mergeCell ref="F12:Q12"/>
    <mergeCell ref="B13:D13"/>
    <mergeCell ref="B14:C15"/>
    <mergeCell ref="E14:E15"/>
    <mergeCell ref="F15:Q15"/>
  </mergeCells>
  <phoneticPr fontId="1"/>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15B3F-0D5F-4D04-8D06-6E86F5CD74E0}">
  <sheetPr>
    <tabColor rgb="FF00B0F0"/>
    <pageSetUpPr fitToPage="1"/>
  </sheetPr>
  <dimension ref="B4:S25"/>
  <sheetViews>
    <sheetView showGridLines="0" view="pageBreakPreview" zoomScaleNormal="85" zoomScaleSheetLayoutView="100" workbookViewId="0">
      <selection activeCell="U17" sqref="U17"/>
    </sheetView>
  </sheetViews>
  <sheetFormatPr defaultColWidth="9.125" defaultRowHeight="14.25" x14ac:dyDescent="0.15"/>
  <cols>
    <col min="1" max="1" width="1.125" style="1" customWidth="1"/>
    <col min="2" max="2" width="6.125" style="1" bestFit="1" customWidth="1"/>
    <col min="3" max="3" width="20.75" style="1" customWidth="1"/>
    <col min="4" max="4" width="11.5" style="1" customWidth="1"/>
    <col min="5" max="5" width="20.375" style="1" customWidth="1"/>
    <col min="6" max="10" width="9.375" style="1" customWidth="1"/>
    <col min="11" max="11" width="10.5" style="1" bestFit="1" customWidth="1"/>
    <col min="12" max="17" width="9.375" style="1" customWidth="1"/>
    <col min="18" max="18" width="2.125" style="1" customWidth="1"/>
    <col min="19" max="19" width="10.5" style="1" bestFit="1" customWidth="1"/>
    <col min="20" max="16384" width="9.125" style="1"/>
  </cols>
  <sheetData>
    <row r="4" spans="2:19" ht="13.9" customHeight="1" x14ac:dyDescent="0.15">
      <c r="B4" s="7"/>
    </row>
    <row r="5" spans="2:19" ht="10.5" customHeight="1" x14ac:dyDescent="0.15"/>
    <row r="6" spans="2:19" ht="28.15" customHeight="1" x14ac:dyDescent="0.15">
      <c r="B6" s="84"/>
      <c r="C6" s="85"/>
      <c r="D6" s="86"/>
      <c r="E6" s="26"/>
      <c r="F6" s="87"/>
      <c r="G6" s="88"/>
      <c r="H6" s="2"/>
      <c r="I6" s="89" t="s">
        <v>33</v>
      </c>
      <c r="J6" s="90"/>
      <c r="K6" s="90"/>
      <c r="L6" s="91"/>
      <c r="M6" s="24">
        <v>0</v>
      </c>
      <c r="N6" s="92" t="s">
        <v>31</v>
      </c>
      <c r="O6" s="92"/>
      <c r="P6" s="92"/>
      <c r="Q6" s="25">
        <f>12-M6</f>
        <v>12</v>
      </c>
    </row>
    <row r="7" spans="2:19" s="3" customFormat="1" ht="4.9000000000000004" customHeight="1" x14ac:dyDescent="0.15">
      <c r="E7" s="8"/>
      <c r="F7" s="9"/>
      <c r="G7" s="9"/>
      <c r="H7" s="10"/>
      <c r="I7" s="10"/>
      <c r="J7" s="9"/>
      <c r="K7" s="11"/>
      <c r="L7" s="11"/>
      <c r="M7" s="9"/>
      <c r="N7" s="8"/>
      <c r="O7" s="8"/>
      <c r="P7" s="8"/>
      <c r="Q7" s="8"/>
    </row>
    <row r="8" spans="2:19" ht="13.9" customHeight="1" x14ac:dyDescent="0.15">
      <c r="B8" s="93"/>
      <c r="C8" s="94"/>
      <c r="D8" s="95"/>
      <c r="E8" s="99" t="s">
        <v>21</v>
      </c>
      <c r="F8" s="69" t="s">
        <v>38</v>
      </c>
      <c r="G8" s="101"/>
      <c r="H8" s="101"/>
      <c r="I8" s="101"/>
      <c r="J8" s="101"/>
      <c r="K8" s="101"/>
      <c r="L8" s="101"/>
      <c r="M8" s="101"/>
      <c r="N8" s="101"/>
      <c r="O8" s="101" t="s">
        <v>39</v>
      </c>
      <c r="P8" s="101"/>
      <c r="Q8" s="101"/>
    </row>
    <row r="9" spans="2:19" s="3" customFormat="1" ht="13.9" customHeight="1" x14ac:dyDescent="0.15">
      <c r="B9" s="96"/>
      <c r="C9" s="97"/>
      <c r="D9" s="98"/>
      <c r="E9" s="100"/>
      <c r="F9" s="12" t="s">
        <v>0</v>
      </c>
      <c r="G9" s="13" t="s">
        <v>1</v>
      </c>
      <c r="H9" s="13" t="s">
        <v>2</v>
      </c>
      <c r="I9" s="13" t="s">
        <v>3</v>
      </c>
      <c r="J9" s="13" t="s">
        <v>4</v>
      </c>
      <c r="K9" s="13" t="s">
        <v>5</v>
      </c>
      <c r="L9" s="13" t="s">
        <v>6</v>
      </c>
      <c r="M9" s="13" t="s">
        <v>7</v>
      </c>
      <c r="N9" s="13" t="s">
        <v>8</v>
      </c>
      <c r="O9" s="13" t="s">
        <v>9</v>
      </c>
      <c r="P9" s="13" t="s">
        <v>10</v>
      </c>
      <c r="Q9" s="13" t="s">
        <v>11</v>
      </c>
    </row>
    <row r="10" spans="2:19" s="3" customFormat="1" ht="28.15" customHeight="1" x14ac:dyDescent="0.15">
      <c r="B10" s="70" t="s">
        <v>44</v>
      </c>
      <c r="C10" s="71"/>
      <c r="D10" s="72"/>
      <c r="E10" s="19" t="s">
        <v>23</v>
      </c>
      <c r="F10" s="29">
        <v>12671</v>
      </c>
      <c r="G10" s="30">
        <v>14641</v>
      </c>
      <c r="H10" s="30">
        <v>12781</v>
      </c>
      <c r="I10" s="30">
        <v>14610</v>
      </c>
      <c r="J10" s="30">
        <v>15124</v>
      </c>
      <c r="K10" s="30">
        <v>3548</v>
      </c>
      <c r="L10" s="30">
        <v>5556</v>
      </c>
      <c r="M10" s="30">
        <v>17959</v>
      </c>
      <c r="N10" s="30">
        <v>15938</v>
      </c>
      <c r="O10" s="30">
        <v>15193</v>
      </c>
      <c r="P10" s="30">
        <v>16920</v>
      </c>
      <c r="Q10" s="30">
        <v>11550</v>
      </c>
    </row>
    <row r="11" spans="2:19" s="3" customFormat="1" ht="28.15" customHeight="1" x14ac:dyDescent="0.15">
      <c r="B11" s="70" t="s">
        <v>43</v>
      </c>
      <c r="C11" s="71"/>
      <c r="D11" s="72"/>
      <c r="E11" s="19" t="s">
        <v>40</v>
      </c>
      <c r="F11" s="29">
        <f>9393</f>
        <v>9393</v>
      </c>
      <c r="G11" s="30">
        <f>15910</f>
        <v>15910</v>
      </c>
      <c r="H11" s="30">
        <f>12984</f>
        <v>12984</v>
      </c>
      <c r="I11" s="30">
        <f>13895</f>
        <v>13895</v>
      </c>
      <c r="J11" s="30">
        <f>13117</f>
        <v>13117</v>
      </c>
      <c r="K11" s="30">
        <f>12431</f>
        <v>12431</v>
      </c>
      <c r="L11" s="30">
        <f>13674</f>
        <v>13674</v>
      </c>
      <c r="M11" s="30">
        <f>13326</f>
        <v>13326</v>
      </c>
      <c r="N11" s="30">
        <f>13781</f>
        <v>13781</v>
      </c>
      <c r="O11" s="30">
        <f>13037</f>
        <v>13037</v>
      </c>
      <c r="P11" s="30">
        <f>12702</f>
        <v>12702</v>
      </c>
      <c r="Q11" s="30">
        <f>12230</f>
        <v>12230</v>
      </c>
    </row>
    <row r="12" spans="2:19" ht="28.15" customHeight="1" x14ac:dyDescent="0.15">
      <c r="B12" s="76" t="s">
        <v>45</v>
      </c>
      <c r="C12" s="72"/>
      <c r="D12" s="4" t="s">
        <v>18</v>
      </c>
      <c r="E12" s="79" t="s">
        <v>42</v>
      </c>
      <c r="F12" s="15">
        <f>+F10-F11</f>
        <v>3278</v>
      </c>
      <c r="G12" s="15">
        <f t="shared" ref="G12:Q12" si="0">+G10-G11</f>
        <v>-1269</v>
      </c>
      <c r="H12" s="15">
        <f t="shared" si="0"/>
        <v>-203</v>
      </c>
      <c r="I12" s="15">
        <f t="shared" si="0"/>
        <v>715</v>
      </c>
      <c r="J12" s="15">
        <f t="shared" si="0"/>
        <v>2007</v>
      </c>
      <c r="K12" s="15">
        <f t="shared" si="0"/>
        <v>-8883</v>
      </c>
      <c r="L12" s="15">
        <f t="shared" si="0"/>
        <v>-8118</v>
      </c>
      <c r="M12" s="15">
        <f t="shared" si="0"/>
        <v>4633</v>
      </c>
      <c r="N12" s="15">
        <f t="shared" si="0"/>
        <v>2157</v>
      </c>
      <c r="O12" s="15">
        <f t="shared" si="0"/>
        <v>2156</v>
      </c>
      <c r="P12" s="15">
        <f t="shared" si="0"/>
        <v>4218</v>
      </c>
      <c r="Q12" s="15">
        <f t="shared" si="0"/>
        <v>-680</v>
      </c>
    </row>
    <row r="13" spans="2:19" ht="28.15" customHeight="1" x14ac:dyDescent="0.15">
      <c r="B13" s="77"/>
      <c r="C13" s="78"/>
      <c r="D13" s="5" t="s">
        <v>13</v>
      </c>
      <c r="E13" s="80"/>
      <c r="F13" s="81">
        <f>SUM(F12:Q12)</f>
        <v>11</v>
      </c>
      <c r="G13" s="82"/>
      <c r="H13" s="82"/>
      <c r="I13" s="82"/>
      <c r="J13" s="82"/>
      <c r="K13" s="82"/>
      <c r="L13" s="82"/>
      <c r="M13" s="82"/>
      <c r="N13" s="82"/>
      <c r="O13" s="82"/>
      <c r="P13" s="82"/>
      <c r="Q13" s="83"/>
    </row>
    <row r="14" spans="2:19" s="3" customFormat="1" ht="28.15" customHeight="1" x14ac:dyDescent="0.15">
      <c r="B14" s="70" t="s">
        <v>49</v>
      </c>
      <c r="C14" s="71"/>
      <c r="D14" s="72"/>
      <c r="E14" s="19" t="s">
        <v>22</v>
      </c>
      <c r="F14" s="14">
        <v>1.6</v>
      </c>
      <c r="G14" s="14">
        <v>0.98</v>
      </c>
      <c r="H14" s="14">
        <v>1.04</v>
      </c>
      <c r="I14" s="14">
        <v>0.99</v>
      </c>
      <c r="J14" s="14">
        <v>1.1000000000000001</v>
      </c>
      <c r="K14" s="14">
        <v>0.25</v>
      </c>
      <c r="L14" s="14">
        <v>0.33</v>
      </c>
      <c r="M14" s="14">
        <v>0.99</v>
      </c>
      <c r="N14" s="14">
        <v>0.97</v>
      </c>
      <c r="O14" s="14">
        <v>1.06</v>
      </c>
      <c r="P14" s="14">
        <v>1</v>
      </c>
      <c r="Q14" s="14">
        <v>0.61</v>
      </c>
      <c r="S14" s="28">
        <f>+AVERAGE(F14:Q14)</f>
        <v>0.91000000000000014</v>
      </c>
    </row>
    <row r="15" spans="2:19" ht="28.15" customHeight="1" x14ac:dyDescent="0.15">
      <c r="B15" s="76" t="s">
        <v>45</v>
      </c>
      <c r="C15" s="72"/>
      <c r="D15" s="4" t="s">
        <v>18</v>
      </c>
      <c r="E15" s="79" t="s">
        <v>42</v>
      </c>
      <c r="F15" s="15">
        <f>+F12/F14</f>
        <v>2048.75</v>
      </c>
      <c r="G15" s="15">
        <f t="shared" ref="G15:Q15" si="1">+G12/G14</f>
        <v>-1294.8979591836735</v>
      </c>
      <c r="H15" s="15">
        <f t="shared" si="1"/>
        <v>-195.19230769230768</v>
      </c>
      <c r="I15" s="15">
        <f t="shared" si="1"/>
        <v>722.22222222222229</v>
      </c>
      <c r="J15" s="15">
        <f t="shared" si="1"/>
        <v>1824.5454545454545</v>
      </c>
      <c r="K15" s="15">
        <f t="shared" si="1"/>
        <v>-35532</v>
      </c>
      <c r="L15" s="15">
        <f t="shared" si="1"/>
        <v>-24600</v>
      </c>
      <c r="M15" s="15">
        <f t="shared" si="1"/>
        <v>4679.7979797979797</v>
      </c>
      <c r="N15" s="15">
        <f t="shared" si="1"/>
        <v>2223.7113402061855</v>
      </c>
      <c r="O15" s="15">
        <f t="shared" si="1"/>
        <v>2033.9622641509434</v>
      </c>
      <c r="P15" s="15">
        <f t="shared" si="1"/>
        <v>4218</v>
      </c>
      <c r="Q15" s="15">
        <f t="shared" si="1"/>
        <v>-1114.7540983606557</v>
      </c>
    </row>
    <row r="16" spans="2:19" ht="28.15" customHeight="1" x14ac:dyDescent="0.15">
      <c r="B16" s="77"/>
      <c r="C16" s="78"/>
      <c r="D16" s="5" t="s">
        <v>13</v>
      </c>
      <c r="E16" s="80"/>
      <c r="F16" s="81">
        <f>SUM(F15:Q15)</f>
        <v>-44985.85510431385</v>
      </c>
      <c r="G16" s="82"/>
      <c r="H16" s="82"/>
      <c r="I16" s="82"/>
      <c r="J16" s="82"/>
      <c r="K16" s="82"/>
      <c r="L16" s="82"/>
      <c r="M16" s="82"/>
      <c r="N16" s="82"/>
      <c r="O16" s="82"/>
      <c r="P16" s="82"/>
      <c r="Q16" s="83"/>
    </row>
    <row r="17" spans="2:17" ht="28.15" customHeight="1" x14ac:dyDescent="0.15">
      <c r="B17" s="76" t="s">
        <v>19</v>
      </c>
      <c r="C17" s="72"/>
      <c r="D17" s="4" t="s">
        <v>18</v>
      </c>
      <c r="E17" s="79" t="s">
        <v>41</v>
      </c>
      <c r="F17" s="15">
        <f>+ROUNDDOWN(F15/4,0)</f>
        <v>512</v>
      </c>
      <c r="G17" s="15">
        <f t="shared" ref="G17:Q17" si="2">+ROUNDDOWN(G15/4,0)</f>
        <v>-323</v>
      </c>
      <c r="H17" s="15">
        <f t="shared" si="2"/>
        <v>-48</v>
      </c>
      <c r="I17" s="15">
        <f t="shared" si="2"/>
        <v>180</v>
      </c>
      <c r="J17" s="15">
        <f t="shared" si="2"/>
        <v>456</v>
      </c>
      <c r="K17" s="15">
        <f t="shared" si="2"/>
        <v>-8883</v>
      </c>
      <c r="L17" s="15">
        <f t="shared" si="2"/>
        <v>-6150</v>
      </c>
      <c r="M17" s="15">
        <f t="shared" si="2"/>
        <v>1169</v>
      </c>
      <c r="N17" s="15">
        <f t="shared" si="2"/>
        <v>555</v>
      </c>
      <c r="O17" s="15">
        <f t="shared" si="2"/>
        <v>508</v>
      </c>
      <c r="P17" s="15">
        <f t="shared" si="2"/>
        <v>1054</v>
      </c>
      <c r="Q17" s="15">
        <f t="shared" si="2"/>
        <v>-278</v>
      </c>
    </row>
    <row r="18" spans="2:17" ht="28.15" customHeight="1" x14ac:dyDescent="0.15">
      <c r="B18" s="77"/>
      <c r="C18" s="78"/>
      <c r="D18" s="5" t="s">
        <v>13</v>
      </c>
      <c r="E18" s="80"/>
      <c r="F18" s="81">
        <f>SUM(F17:Q17)</f>
        <v>-11248</v>
      </c>
      <c r="G18" s="82"/>
      <c r="H18" s="82"/>
      <c r="I18" s="82"/>
      <c r="J18" s="82"/>
      <c r="K18" s="82"/>
      <c r="L18" s="82"/>
      <c r="M18" s="82"/>
      <c r="N18" s="82"/>
      <c r="O18" s="82"/>
      <c r="P18" s="82"/>
      <c r="Q18" s="83"/>
    </row>
    <row r="19" spans="2:17" ht="28.15" customHeight="1" x14ac:dyDescent="0.15">
      <c r="B19" s="70" t="s">
        <v>34</v>
      </c>
      <c r="C19" s="71"/>
      <c r="D19" s="72"/>
      <c r="E19" s="19" t="s">
        <v>30</v>
      </c>
      <c r="F19" s="16">
        <v>0</v>
      </c>
      <c r="G19" s="16">
        <v>0</v>
      </c>
      <c r="H19" s="16">
        <v>0</v>
      </c>
      <c r="I19" s="16">
        <v>0</v>
      </c>
      <c r="J19" s="16">
        <v>0</v>
      </c>
      <c r="K19" s="16">
        <v>0</v>
      </c>
      <c r="L19" s="16">
        <v>0</v>
      </c>
      <c r="M19" s="16">
        <v>0</v>
      </c>
      <c r="N19" s="16">
        <v>0</v>
      </c>
      <c r="O19" s="16">
        <v>0</v>
      </c>
      <c r="P19" s="16">
        <v>0</v>
      </c>
      <c r="Q19" s="16">
        <v>0</v>
      </c>
    </row>
    <row r="20" spans="2:17" ht="28.15" customHeight="1" x14ac:dyDescent="0.15">
      <c r="B20" s="70" t="s">
        <v>35</v>
      </c>
      <c r="C20" s="72"/>
      <c r="D20" s="4" t="s">
        <v>18</v>
      </c>
      <c r="E20" s="79" t="s">
        <v>28</v>
      </c>
      <c r="F20" s="15">
        <f>F17-F19</f>
        <v>512</v>
      </c>
      <c r="G20" s="15">
        <f t="shared" ref="G20:Q20" si="3">G17-G19</f>
        <v>-323</v>
      </c>
      <c r="H20" s="15">
        <f t="shared" si="3"/>
        <v>-48</v>
      </c>
      <c r="I20" s="15">
        <f t="shared" si="3"/>
        <v>180</v>
      </c>
      <c r="J20" s="15">
        <f t="shared" si="3"/>
        <v>456</v>
      </c>
      <c r="K20" s="15">
        <f t="shared" si="3"/>
        <v>-8883</v>
      </c>
      <c r="L20" s="15">
        <f t="shared" si="3"/>
        <v>-6150</v>
      </c>
      <c r="M20" s="15">
        <f t="shared" si="3"/>
        <v>1169</v>
      </c>
      <c r="N20" s="15">
        <f t="shared" si="3"/>
        <v>555</v>
      </c>
      <c r="O20" s="15">
        <f t="shared" si="3"/>
        <v>508</v>
      </c>
      <c r="P20" s="15">
        <f t="shared" si="3"/>
        <v>1054</v>
      </c>
      <c r="Q20" s="15">
        <f t="shared" si="3"/>
        <v>-278</v>
      </c>
    </row>
    <row r="21" spans="2:17" ht="28.15" customHeight="1" x14ac:dyDescent="0.15">
      <c r="B21" s="77"/>
      <c r="C21" s="78"/>
      <c r="D21" s="5" t="s">
        <v>13</v>
      </c>
      <c r="E21" s="80"/>
      <c r="F21" s="81">
        <f>SUM(F20:Q20)</f>
        <v>-11248</v>
      </c>
      <c r="G21" s="82"/>
      <c r="H21" s="82"/>
      <c r="I21" s="82"/>
      <c r="J21" s="82"/>
      <c r="K21" s="82"/>
      <c r="L21" s="82"/>
      <c r="M21" s="82"/>
      <c r="N21" s="82"/>
      <c r="O21" s="82"/>
      <c r="P21" s="82"/>
      <c r="Q21" s="83"/>
    </row>
    <row r="22" spans="2:17" ht="28.15" customHeight="1" x14ac:dyDescent="0.15">
      <c r="B22" s="64" t="s">
        <v>37</v>
      </c>
      <c r="C22" s="65"/>
      <c r="D22" s="66"/>
      <c r="E22" s="23" t="s">
        <v>29</v>
      </c>
      <c r="F22" s="67">
        <f>ROUNDDOWN(F21*Q6/12,0)</f>
        <v>-11248</v>
      </c>
      <c r="G22" s="68"/>
      <c r="H22" s="68"/>
      <c r="I22" s="68"/>
      <c r="J22" s="68"/>
      <c r="K22" s="68"/>
      <c r="L22" s="68"/>
      <c r="M22" s="68"/>
      <c r="N22" s="68"/>
      <c r="O22" s="68"/>
      <c r="P22" s="68"/>
      <c r="Q22" s="69"/>
    </row>
    <row r="23" spans="2:17" ht="10.9" customHeight="1" x14ac:dyDescent="0.15">
      <c r="B23" s="2"/>
      <c r="C23" s="2"/>
      <c r="D23" s="17"/>
      <c r="E23" s="17"/>
      <c r="F23" s="17"/>
      <c r="G23" s="17"/>
      <c r="H23" s="17"/>
      <c r="I23" s="17"/>
      <c r="J23" s="17"/>
      <c r="K23" s="17"/>
      <c r="L23" s="17"/>
      <c r="M23" s="17"/>
      <c r="N23" s="17"/>
      <c r="O23" s="18"/>
      <c r="P23" s="17"/>
      <c r="Q23" s="17"/>
    </row>
    <row r="24" spans="2:17" x14ac:dyDescent="0.15">
      <c r="D24" s="6"/>
      <c r="E24" s="6"/>
      <c r="J24" s="6"/>
      <c r="K24" s="6"/>
      <c r="L24" s="6"/>
      <c r="M24" s="6"/>
      <c r="N24" s="6"/>
      <c r="O24" s="6"/>
      <c r="P24" s="6"/>
      <c r="Q24" s="6"/>
    </row>
    <row r="25" spans="2:17" ht="17.25" customHeight="1" x14ac:dyDescent="0.15">
      <c r="D25" s="3"/>
      <c r="E25" s="3"/>
    </row>
  </sheetData>
  <mergeCells count="26">
    <mergeCell ref="B10:D10"/>
    <mergeCell ref="B6:D6"/>
    <mergeCell ref="F6:G6"/>
    <mergeCell ref="I6:L6"/>
    <mergeCell ref="N6:P6"/>
    <mergeCell ref="B8:D9"/>
    <mergeCell ref="E8:E9"/>
    <mergeCell ref="F8:N8"/>
    <mergeCell ref="O8:Q8"/>
    <mergeCell ref="B22:D22"/>
    <mergeCell ref="F22:Q22"/>
    <mergeCell ref="B17:C18"/>
    <mergeCell ref="E17:E18"/>
    <mergeCell ref="F18:Q18"/>
    <mergeCell ref="B19:D19"/>
    <mergeCell ref="B20:C21"/>
    <mergeCell ref="E20:E21"/>
    <mergeCell ref="F21:Q21"/>
    <mergeCell ref="B14:D14"/>
    <mergeCell ref="B15:C16"/>
    <mergeCell ref="E15:E16"/>
    <mergeCell ref="F16:Q16"/>
    <mergeCell ref="B11:D11"/>
    <mergeCell ref="B12:C13"/>
    <mergeCell ref="E12:E13"/>
    <mergeCell ref="F13:Q13"/>
  </mergeCells>
  <phoneticPr fontId="1"/>
  <pageMargins left="0.7" right="0.7" top="0.75" bottom="0.75" header="0.3" footer="0.3"/>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B845A-85D1-498A-8C27-EC373D7AEC4A}">
  <sheetPr>
    <tabColor rgb="FF00B0F0"/>
    <pageSetUpPr fitToPage="1"/>
  </sheetPr>
  <dimension ref="B4:S25"/>
  <sheetViews>
    <sheetView showGridLines="0" view="pageBreakPreview" zoomScaleNormal="85" zoomScaleSheetLayoutView="100" workbookViewId="0">
      <selection activeCell="B14" sqref="B14:D14"/>
    </sheetView>
  </sheetViews>
  <sheetFormatPr defaultColWidth="9.125" defaultRowHeight="14.25" x14ac:dyDescent="0.15"/>
  <cols>
    <col min="1" max="1" width="1.125" style="1" customWidth="1"/>
    <col min="2" max="2" width="6.125" style="1" bestFit="1" customWidth="1"/>
    <col min="3" max="3" width="20.75" style="1" customWidth="1"/>
    <col min="4" max="4" width="11.5" style="1" customWidth="1"/>
    <col min="5" max="5" width="20.375" style="1" customWidth="1"/>
    <col min="6" max="17" width="9.375" style="1" customWidth="1"/>
    <col min="18" max="18" width="2.125" style="1" customWidth="1"/>
    <col min="19" max="19" width="10.5" style="1" bestFit="1" customWidth="1"/>
    <col min="20" max="16384" width="9.125" style="1"/>
  </cols>
  <sheetData>
    <row r="4" spans="2:19" ht="13.9" customHeight="1" x14ac:dyDescent="0.15">
      <c r="B4" s="7"/>
    </row>
    <row r="5" spans="2:19" ht="10.5" customHeight="1" x14ac:dyDescent="0.15"/>
    <row r="6" spans="2:19" ht="28.15" customHeight="1" x14ac:dyDescent="0.15">
      <c r="B6" s="84"/>
      <c r="C6" s="85"/>
      <c r="D6" s="86"/>
      <c r="E6" s="27"/>
      <c r="F6" s="87"/>
      <c r="G6" s="88"/>
      <c r="H6" s="2"/>
      <c r="I6" s="89" t="s">
        <v>33</v>
      </c>
      <c r="J6" s="90"/>
      <c r="K6" s="90"/>
      <c r="L6" s="91"/>
      <c r="M6" s="24">
        <v>0</v>
      </c>
      <c r="N6" s="92" t="s">
        <v>31</v>
      </c>
      <c r="O6" s="92"/>
      <c r="P6" s="92"/>
      <c r="Q6" s="25">
        <f>12-M6</f>
        <v>12</v>
      </c>
    </row>
    <row r="7" spans="2:19" s="3" customFormat="1" ht="4.9000000000000004" customHeight="1" x14ac:dyDescent="0.15">
      <c r="E7" s="8"/>
      <c r="F7" s="9"/>
      <c r="G7" s="9"/>
      <c r="H7" s="10"/>
      <c r="I7" s="10"/>
      <c r="J7" s="9"/>
      <c r="K7" s="11"/>
      <c r="L7" s="11"/>
      <c r="M7" s="9"/>
      <c r="N7" s="8"/>
      <c r="O7" s="8"/>
      <c r="P7" s="8"/>
      <c r="Q7" s="8"/>
    </row>
    <row r="8" spans="2:19" ht="13.9" customHeight="1" x14ac:dyDescent="0.15">
      <c r="B8" s="93"/>
      <c r="C8" s="94"/>
      <c r="D8" s="95"/>
      <c r="E8" s="99" t="s">
        <v>21</v>
      </c>
      <c r="F8" s="69" t="s">
        <v>38</v>
      </c>
      <c r="G8" s="101"/>
      <c r="H8" s="101"/>
      <c r="I8" s="101"/>
      <c r="J8" s="101"/>
      <c r="K8" s="101"/>
      <c r="L8" s="101"/>
      <c r="M8" s="101"/>
      <c r="N8" s="101"/>
      <c r="O8" s="101" t="s">
        <v>39</v>
      </c>
      <c r="P8" s="101"/>
      <c r="Q8" s="101"/>
    </row>
    <row r="9" spans="2:19" s="3" customFormat="1" ht="13.9" customHeight="1" x14ac:dyDescent="0.15">
      <c r="B9" s="96"/>
      <c r="C9" s="97"/>
      <c r="D9" s="98"/>
      <c r="E9" s="100"/>
      <c r="F9" s="12" t="s">
        <v>0</v>
      </c>
      <c r="G9" s="13" t="s">
        <v>1</v>
      </c>
      <c r="H9" s="13" t="s">
        <v>2</v>
      </c>
      <c r="I9" s="13" t="s">
        <v>3</v>
      </c>
      <c r="J9" s="13" t="s">
        <v>4</v>
      </c>
      <c r="K9" s="13" t="s">
        <v>5</v>
      </c>
      <c r="L9" s="13" t="s">
        <v>6</v>
      </c>
      <c r="M9" s="13" t="s">
        <v>7</v>
      </c>
      <c r="N9" s="13" t="s">
        <v>8</v>
      </c>
      <c r="O9" s="13" t="s">
        <v>9</v>
      </c>
      <c r="P9" s="13" t="s">
        <v>10</v>
      </c>
      <c r="Q9" s="13" t="s">
        <v>11</v>
      </c>
    </row>
    <row r="10" spans="2:19" s="3" customFormat="1" ht="28.15" customHeight="1" x14ac:dyDescent="0.15">
      <c r="B10" s="70" t="s">
        <v>44</v>
      </c>
      <c r="C10" s="71"/>
      <c r="D10" s="72"/>
      <c r="E10" s="19" t="s">
        <v>23</v>
      </c>
      <c r="F10" s="29">
        <v>12671</v>
      </c>
      <c r="G10" s="30">
        <v>14641</v>
      </c>
      <c r="H10" s="30">
        <v>12781</v>
      </c>
      <c r="I10" s="30">
        <v>14610</v>
      </c>
      <c r="J10" s="30">
        <v>15124</v>
      </c>
      <c r="K10" s="30">
        <v>3548</v>
      </c>
      <c r="L10" s="30">
        <v>5556</v>
      </c>
      <c r="M10" s="30">
        <v>17959</v>
      </c>
      <c r="N10" s="30">
        <v>15938</v>
      </c>
      <c r="O10" s="30">
        <v>15193</v>
      </c>
      <c r="P10" s="30">
        <v>16920</v>
      </c>
      <c r="Q10" s="30">
        <v>11550</v>
      </c>
    </row>
    <row r="11" spans="2:19" s="3" customFormat="1" ht="28.15" customHeight="1" x14ac:dyDescent="0.15">
      <c r="B11" s="70" t="s">
        <v>49</v>
      </c>
      <c r="C11" s="71"/>
      <c r="D11" s="72"/>
      <c r="E11" s="19" t="s">
        <v>22</v>
      </c>
      <c r="F11" s="14">
        <v>1.6</v>
      </c>
      <c r="G11" s="14">
        <v>0.98</v>
      </c>
      <c r="H11" s="14">
        <v>1.04</v>
      </c>
      <c r="I11" s="14">
        <v>0.99</v>
      </c>
      <c r="J11" s="14">
        <v>1.1000000000000001</v>
      </c>
      <c r="K11" s="14">
        <v>0.25</v>
      </c>
      <c r="L11" s="14">
        <v>0.33</v>
      </c>
      <c r="M11" s="14">
        <v>0.99</v>
      </c>
      <c r="N11" s="14">
        <v>0.97</v>
      </c>
      <c r="O11" s="14">
        <v>1.06</v>
      </c>
      <c r="P11" s="14">
        <v>1</v>
      </c>
      <c r="Q11" s="14">
        <v>0.61</v>
      </c>
      <c r="S11" s="28">
        <f>+AVERAGE(F11:Q11)</f>
        <v>0.91000000000000014</v>
      </c>
    </row>
    <row r="12" spans="2:19" ht="28.15" customHeight="1" x14ac:dyDescent="0.15">
      <c r="B12" s="76" t="s">
        <v>58</v>
      </c>
      <c r="C12" s="72"/>
      <c r="D12" s="4" t="s">
        <v>18</v>
      </c>
      <c r="E12" s="79" t="s">
        <v>42</v>
      </c>
      <c r="F12" s="15">
        <f t="shared" ref="F12:Q12" si="0">+F10/F11</f>
        <v>7919.375</v>
      </c>
      <c r="G12" s="15">
        <f t="shared" si="0"/>
        <v>14939.795918367347</v>
      </c>
      <c r="H12" s="15">
        <f t="shared" si="0"/>
        <v>12289.423076923076</v>
      </c>
      <c r="I12" s="15">
        <f t="shared" si="0"/>
        <v>14757.575757575758</v>
      </c>
      <c r="J12" s="15">
        <f t="shared" si="0"/>
        <v>13749.090909090908</v>
      </c>
      <c r="K12" s="15">
        <f t="shared" si="0"/>
        <v>14192</v>
      </c>
      <c r="L12" s="15">
        <f t="shared" si="0"/>
        <v>16836.363636363636</v>
      </c>
      <c r="M12" s="15">
        <f t="shared" si="0"/>
        <v>18140.404040404039</v>
      </c>
      <c r="N12" s="15">
        <f t="shared" si="0"/>
        <v>16430.927835051545</v>
      </c>
      <c r="O12" s="15">
        <f t="shared" si="0"/>
        <v>14333.018867924528</v>
      </c>
      <c r="P12" s="15">
        <f t="shared" si="0"/>
        <v>16920</v>
      </c>
      <c r="Q12" s="15">
        <f t="shared" si="0"/>
        <v>18934.426229508197</v>
      </c>
    </row>
    <row r="13" spans="2:19" ht="28.15" customHeight="1" x14ac:dyDescent="0.15">
      <c r="B13" s="77"/>
      <c r="C13" s="78"/>
      <c r="D13" s="5" t="s">
        <v>13</v>
      </c>
      <c r="E13" s="80"/>
      <c r="F13" s="81">
        <f>SUM(F12:Q12)</f>
        <v>179442.401271209</v>
      </c>
      <c r="G13" s="82"/>
      <c r="H13" s="82"/>
      <c r="I13" s="82"/>
      <c r="J13" s="82"/>
      <c r="K13" s="82"/>
      <c r="L13" s="82"/>
      <c r="M13" s="82"/>
      <c r="N13" s="82"/>
      <c r="O13" s="82"/>
      <c r="P13" s="82"/>
      <c r="Q13" s="83"/>
    </row>
    <row r="14" spans="2:19" s="3" customFormat="1" ht="28.15" customHeight="1" x14ac:dyDescent="0.15">
      <c r="B14" s="70" t="s">
        <v>43</v>
      </c>
      <c r="C14" s="71"/>
      <c r="D14" s="72"/>
      <c r="E14" s="19" t="s">
        <v>40</v>
      </c>
      <c r="F14" s="29">
        <f>9393</f>
        <v>9393</v>
      </c>
      <c r="G14" s="30">
        <f>15910</f>
        <v>15910</v>
      </c>
      <c r="H14" s="30">
        <f>12984</f>
        <v>12984</v>
      </c>
      <c r="I14" s="30">
        <f>13895</f>
        <v>13895</v>
      </c>
      <c r="J14" s="30">
        <f>13117</f>
        <v>13117</v>
      </c>
      <c r="K14" s="30">
        <f>12431</f>
        <v>12431</v>
      </c>
      <c r="L14" s="30">
        <f>13674</f>
        <v>13674</v>
      </c>
      <c r="M14" s="30">
        <f>13326</f>
        <v>13326</v>
      </c>
      <c r="N14" s="30">
        <f>13781</f>
        <v>13781</v>
      </c>
      <c r="O14" s="30">
        <f>13037</f>
        <v>13037</v>
      </c>
      <c r="P14" s="30">
        <f>12702</f>
        <v>12702</v>
      </c>
      <c r="Q14" s="30">
        <f>12230</f>
        <v>12230</v>
      </c>
    </row>
    <row r="15" spans="2:19" ht="28.15" customHeight="1" x14ac:dyDescent="0.15">
      <c r="B15" s="76" t="s">
        <v>55</v>
      </c>
      <c r="C15" s="72"/>
      <c r="D15" s="4" t="s">
        <v>18</v>
      </c>
      <c r="E15" s="79" t="s">
        <v>47</v>
      </c>
      <c r="F15" s="31">
        <f>+F12-F14</f>
        <v>-1473.625</v>
      </c>
      <c r="G15" s="31">
        <f>+G12-G14</f>
        <v>-970.20408163265347</v>
      </c>
      <c r="H15" s="31">
        <f t="shared" ref="H15:Q15" si="1">+H12-H14</f>
        <v>-694.57692307692378</v>
      </c>
      <c r="I15" s="31">
        <f t="shared" si="1"/>
        <v>862.57575757575796</v>
      </c>
      <c r="J15" s="31">
        <f t="shared" si="1"/>
        <v>632.0909090909081</v>
      </c>
      <c r="K15" s="31">
        <f t="shared" si="1"/>
        <v>1761</v>
      </c>
      <c r="L15" s="31">
        <f t="shared" si="1"/>
        <v>3162.363636363636</v>
      </c>
      <c r="M15" s="31">
        <f t="shared" si="1"/>
        <v>4814.4040404040388</v>
      </c>
      <c r="N15" s="31">
        <f t="shared" si="1"/>
        <v>2649.9278350515451</v>
      </c>
      <c r="O15" s="31">
        <f t="shared" si="1"/>
        <v>1296.0188679245275</v>
      </c>
      <c r="P15" s="31">
        <f t="shared" si="1"/>
        <v>4218</v>
      </c>
      <c r="Q15" s="31">
        <f t="shared" si="1"/>
        <v>6704.4262295081971</v>
      </c>
    </row>
    <row r="16" spans="2:19" ht="28.15" customHeight="1" x14ac:dyDescent="0.15">
      <c r="B16" s="77"/>
      <c r="C16" s="78"/>
      <c r="D16" s="5" t="s">
        <v>13</v>
      </c>
      <c r="E16" s="80"/>
      <c r="F16" s="102">
        <f>+SUM(F15:Q15)</f>
        <v>22962.401271209033</v>
      </c>
      <c r="G16" s="103"/>
      <c r="H16" s="103"/>
      <c r="I16" s="103"/>
      <c r="J16" s="103"/>
      <c r="K16" s="103"/>
      <c r="L16" s="103"/>
      <c r="M16" s="103"/>
      <c r="N16" s="103"/>
      <c r="O16" s="103"/>
      <c r="P16" s="103"/>
      <c r="Q16" s="104"/>
    </row>
    <row r="17" spans="2:17" ht="28.15" customHeight="1" x14ac:dyDescent="0.15">
      <c r="B17" s="76" t="s">
        <v>19</v>
      </c>
      <c r="C17" s="72"/>
      <c r="D17" s="4" t="s">
        <v>18</v>
      </c>
      <c r="E17" s="79" t="s">
        <v>41</v>
      </c>
      <c r="F17" s="15">
        <f>+ROUNDDOWN(F15/4,0)</f>
        <v>-368</v>
      </c>
      <c r="G17" s="15">
        <f t="shared" ref="G17:Q17" si="2">+ROUNDDOWN(G15/4,0)</f>
        <v>-242</v>
      </c>
      <c r="H17" s="15">
        <f t="shared" si="2"/>
        <v>-173</v>
      </c>
      <c r="I17" s="15">
        <f t="shared" si="2"/>
        <v>215</v>
      </c>
      <c r="J17" s="15">
        <f t="shared" si="2"/>
        <v>158</v>
      </c>
      <c r="K17" s="15">
        <f t="shared" si="2"/>
        <v>440</v>
      </c>
      <c r="L17" s="15">
        <f t="shared" si="2"/>
        <v>790</v>
      </c>
      <c r="M17" s="15">
        <f t="shared" si="2"/>
        <v>1203</v>
      </c>
      <c r="N17" s="15">
        <f t="shared" si="2"/>
        <v>662</v>
      </c>
      <c r="O17" s="15">
        <f t="shared" si="2"/>
        <v>324</v>
      </c>
      <c r="P17" s="15">
        <f t="shared" si="2"/>
        <v>1054</v>
      </c>
      <c r="Q17" s="15">
        <f t="shared" si="2"/>
        <v>1676</v>
      </c>
    </row>
    <row r="18" spans="2:17" ht="28.15" customHeight="1" x14ac:dyDescent="0.15">
      <c r="B18" s="77"/>
      <c r="C18" s="78"/>
      <c r="D18" s="5" t="s">
        <v>13</v>
      </c>
      <c r="E18" s="80"/>
      <c r="F18" s="81">
        <f>SUM(F17:Q17)</f>
        <v>5739</v>
      </c>
      <c r="G18" s="82"/>
      <c r="H18" s="82"/>
      <c r="I18" s="82"/>
      <c r="J18" s="82"/>
      <c r="K18" s="82"/>
      <c r="L18" s="82"/>
      <c r="M18" s="82"/>
      <c r="N18" s="82"/>
      <c r="O18" s="82"/>
      <c r="P18" s="82"/>
      <c r="Q18" s="83"/>
    </row>
    <row r="19" spans="2:17" ht="28.15" customHeight="1" x14ac:dyDescent="0.15">
      <c r="B19" s="70" t="s">
        <v>34</v>
      </c>
      <c r="C19" s="71"/>
      <c r="D19" s="72"/>
      <c r="E19" s="19" t="s">
        <v>30</v>
      </c>
      <c r="F19" s="16">
        <v>0</v>
      </c>
      <c r="G19" s="16">
        <v>0</v>
      </c>
      <c r="H19" s="16">
        <v>0</v>
      </c>
      <c r="I19" s="16">
        <v>0</v>
      </c>
      <c r="J19" s="16">
        <v>0</v>
      </c>
      <c r="K19" s="16">
        <v>0</v>
      </c>
      <c r="L19" s="16">
        <v>0</v>
      </c>
      <c r="M19" s="16">
        <v>0</v>
      </c>
      <c r="N19" s="16">
        <v>0</v>
      </c>
      <c r="O19" s="16">
        <v>0</v>
      </c>
      <c r="P19" s="16">
        <v>0</v>
      </c>
      <c r="Q19" s="16">
        <v>0</v>
      </c>
    </row>
    <row r="20" spans="2:17" ht="28.15" customHeight="1" x14ac:dyDescent="0.15">
      <c r="B20" s="70" t="s">
        <v>35</v>
      </c>
      <c r="C20" s="72"/>
      <c r="D20" s="4" t="s">
        <v>18</v>
      </c>
      <c r="E20" s="79" t="s">
        <v>28</v>
      </c>
      <c r="F20" s="15">
        <f>F17-F19</f>
        <v>-368</v>
      </c>
      <c r="G20" s="15">
        <f t="shared" ref="G20:Q20" si="3">G17-G19</f>
        <v>-242</v>
      </c>
      <c r="H20" s="15">
        <f t="shared" si="3"/>
        <v>-173</v>
      </c>
      <c r="I20" s="15">
        <f t="shared" si="3"/>
        <v>215</v>
      </c>
      <c r="J20" s="15">
        <f t="shared" si="3"/>
        <v>158</v>
      </c>
      <c r="K20" s="15">
        <f t="shared" si="3"/>
        <v>440</v>
      </c>
      <c r="L20" s="15">
        <f t="shared" si="3"/>
        <v>790</v>
      </c>
      <c r="M20" s="15">
        <f t="shared" si="3"/>
        <v>1203</v>
      </c>
      <c r="N20" s="15">
        <f t="shared" si="3"/>
        <v>662</v>
      </c>
      <c r="O20" s="15">
        <f t="shared" si="3"/>
        <v>324</v>
      </c>
      <c r="P20" s="15">
        <f t="shared" si="3"/>
        <v>1054</v>
      </c>
      <c r="Q20" s="15">
        <f t="shared" si="3"/>
        <v>1676</v>
      </c>
    </row>
    <row r="21" spans="2:17" ht="28.15" customHeight="1" x14ac:dyDescent="0.15">
      <c r="B21" s="77"/>
      <c r="C21" s="78"/>
      <c r="D21" s="5" t="s">
        <v>13</v>
      </c>
      <c r="E21" s="80"/>
      <c r="F21" s="81">
        <f>SUM(F20:Q20)</f>
        <v>5739</v>
      </c>
      <c r="G21" s="82"/>
      <c r="H21" s="82"/>
      <c r="I21" s="82"/>
      <c r="J21" s="82"/>
      <c r="K21" s="82"/>
      <c r="L21" s="82"/>
      <c r="M21" s="82"/>
      <c r="N21" s="82"/>
      <c r="O21" s="82"/>
      <c r="P21" s="82"/>
      <c r="Q21" s="83"/>
    </row>
    <row r="22" spans="2:17" ht="28.15" customHeight="1" x14ac:dyDescent="0.15">
      <c r="B22" s="64" t="s">
        <v>37</v>
      </c>
      <c r="C22" s="65"/>
      <c r="D22" s="66"/>
      <c r="E22" s="23" t="s">
        <v>29</v>
      </c>
      <c r="F22" s="67">
        <f>ROUNDDOWN(F21*Q6/12,0)</f>
        <v>5739</v>
      </c>
      <c r="G22" s="68"/>
      <c r="H22" s="68"/>
      <c r="I22" s="68"/>
      <c r="J22" s="68"/>
      <c r="K22" s="68"/>
      <c r="L22" s="68"/>
      <c r="M22" s="68"/>
      <c r="N22" s="68"/>
      <c r="O22" s="68"/>
      <c r="P22" s="68"/>
      <c r="Q22" s="69"/>
    </row>
    <row r="23" spans="2:17" ht="10.9" customHeight="1" x14ac:dyDescent="0.15">
      <c r="B23" s="2"/>
      <c r="C23" s="2"/>
      <c r="D23" s="17"/>
      <c r="E23" s="17"/>
      <c r="F23" s="17"/>
      <c r="G23" s="17"/>
      <c r="H23" s="17"/>
      <c r="I23" s="17"/>
      <c r="J23" s="17"/>
      <c r="K23" s="17"/>
      <c r="L23" s="17"/>
      <c r="M23" s="17"/>
      <c r="N23" s="17"/>
      <c r="O23" s="18"/>
      <c r="P23" s="17"/>
      <c r="Q23" s="17"/>
    </row>
    <row r="24" spans="2:17" x14ac:dyDescent="0.15">
      <c r="D24" s="6"/>
      <c r="E24" s="6"/>
      <c r="J24" s="6"/>
      <c r="K24" s="6"/>
      <c r="L24" s="6"/>
      <c r="M24" s="6"/>
      <c r="N24" s="6"/>
      <c r="O24" s="6"/>
      <c r="P24" s="6"/>
      <c r="Q24" s="6"/>
    </row>
    <row r="25" spans="2:17" ht="17.25" customHeight="1" x14ac:dyDescent="0.15">
      <c r="D25" s="3"/>
      <c r="E25" s="3"/>
    </row>
  </sheetData>
  <mergeCells count="26">
    <mergeCell ref="B19:D19"/>
    <mergeCell ref="B20:C21"/>
    <mergeCell ref="E20:E21"/>
    <mergeCell ref="F21:Q21"/>
    <mergeCell ref="B22:D22"/>
    <mergeCell ref="F22:Q22"/>
    <mergeCell ref="B15:C16"/>
    <mergeCell ref="E15:E16"/>
    <mergeCell ref="F16:Q16"/>
    <mergeCell ref="B17:C18"/>
    <mergeCell ref="E17:E18"/>
    <mergeCell ref="F18:Q18"/>
    <mergeCell ref="B14:D14"/>
    <mergeCell ref="B6:D6"/>
    <mergeCell ref="F6:G6"/>
    <mergeCell ref="I6:L6"/>
    <mergeCell ref="N6:P6"/>
    <mergeCell ref="B8:D9"/>
    <mergeCell ref="E8:E9"/>
    <mergeCell ref="F8:N8"/>
    <mergeCell ref="O8:Q8"/>
    <mergeCell ref="B10:D10"/>
    <mergeCell ref="B11:D11"/>
    <mergeCell ref="B12:C13"/>
    <mergeCell ref="E12:E13"/>
    <mergeCell ref="F13:Q13"/>
  </mergeCells>
  <phoneticPr fontId="1"/>
  <pageMargins left="0.7" right="0.7" top="0.75" bottom="0.75" header="0.3" footer="0.3"/>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F8A57-0B14-4BD6-B4A6-D9643231C3DE}">
  <sheetPr>
    <tabColor rgb="FF00B0F0"/>
    <pageSetUpPr fitToPage="1"/>
  </sheetPr>
  <dimension ref="B4:S25"/>
  <sheetViews>
    <sheetView showGridLines="0" view="pageBreakPreview" zoomScaleNormal="85" zoomScaleSheetLayoutView="100" workbookViewId="0">
      <selection activeCell="B14" sqref="B14:D14"/>
    </sheetView>
  </sheetViews>
  <sheetFormatPr defaultColWidth="9.125" defaultRowHeight="14.25" x14ac:dyDescent="0.15"/>
  <cols>
    <col min="1" max="1" width="1.125" style="1" customWidth="1"/>
    <col min="2" max="2" width="6.125" style="1" bestFit="1" customWidth="1"/>
    <col min="3" max="3" width="20.75" style="1" customWidth="1"/>
    <col min="4" max="4" width="11.5" style="1" customWidth="1"/>
    <col min="5" max="5" width="20.375" style="1" customWidth="1"/>
    <col min="6" max="17" width="9.375" style="1" customWidth="1"/>
    <col min="18" max="18" width="2.125" style="1" customWidth="1"/>
    <col min="19" max="19" width="10.5" style="1" bestFit="1" customWidth="1"/>
    <col min="20" max="16384" width="9.125" style="1"/>
  </cols>
  <sheetData>
    <row r="4" spans="2:19" ht="13.9" customHeight="1" x14ac:dyDescent="0.15">
      <c r="B4" s="7"/>
    </row>
    <row r="5" spans="2:19" ht="10.5" customHeight="1" x14ac:dyDescent="0.15"/>
    <row r="6" spans="2:19" ht="28.15" customHeight="1" x14ac:dyDescent="0.15">
      <c r="B6" s="84"/>
      <c r="C6" s="85"/>
      <c r="D6" s="86"/>
      <c r="E6" s="27"/>
      <c r="F6" s="87"/>
      <c r="G6" s="88"/>
      <c r="H6" s="2"/>
      <c r="I6" s="89" t="s">
        <v>33</v>
      </c>
      <c r="J6" s="90"/>
      <c r="K6" s="90"/>
      <c r="L6" s="91"/>
      <c r="M6" s="24">
        <v>0</v>
      </c>
      <c r="N6" s="92" t="s">
        <v>31</v>
      </c>
      <c r="O6" s="92"/>
      <c r="P6" s="92"/>
      <c r="Q6" s="25">
        <f>12-M6</f>
        <v>12</v>
      </c>
    </row>
    <row r="7" spans="2:19" s="3" customFormat="1" ht="4.9000000000000004" customHeight="1" x14ac:dyDescent="0.15">
      <c r="E7" s="8"/>
      <c r="F7" s="9"/>
      <c r="G7" s="9"/>
      <c r="H7" s="10"/>
      <c r="I7" s="10"/>
      <c r="J7" s="9"/>
      <c r="K7" s="11"/>
      <c r="L7" s="11"/>
      <c r="M7" s="9"/>
      <c r="N7" s="8"/>
      <c r="O7" s="8"/>
      <c r="P7" s="8"/>
      <c r="Q7" s="8"/>
    </row>
    <row r="8" spans="2:19" ht="13.9" customHeight="1" x14ac:dyDescent="0.15">
      <c r="B8" s="93"/>
      <c r="C8" s="94"/>
      <c r="D8" s="95"/>
      <c r="E8" s="99" t="s">
        <v>21</v>
      </c>
      <c r="F8" s="69" t="s">
        <v>38</v>
      </c>
      <c r="G8" s="101"/>
      <c r="H8" s="101"/>
      <c r="I8" s="101"/>
      <c r="J8" s="101"/>
      <c r="K8" s="101"/>
      <c r="L8" s="101"/>
      <c r="M8" s="101"/>
      <c r="N8" s="101"/>
      <c r="O8" s="101" t="s">
        <v>39</v>
      </c>
      <c r="P8" s="101"/>
      <c r="Q8" s="101"/>
    </row>
    <row r="9" spans="2:19" s="3" customFormat="1" ht="13.9" customHeight="1" x14ac:dyDescent="0.15">
      <c r="B9" s="96"/>
      <c r="C9" s="97"/>
      <c r="D9" s="98"/>
      <c r="E9" s="100"/>
      <c r="F9" s="12" t="s">
        <v>0</v>
      </c>
      <c r="G9" s="13" t="s">
        <v>1</v>
      </c>
      <c r="H9" s="13" t="s">
        <v>2</v>
      </c>
      <c r="I9" s="13" t="s">
        <v>3</v>
      </c>
      <c r="J9" s="13" t="s">
        <v>4</v>
      </c>
      <c r="K9" s="13" t="s">
        <v>5</v>
      </c>
      <c r="L9" s="13" t="s">
        <v>6</v>
      </c>
      <c r="M9" s="13" t="s">
        <v>7</v>
      </c>
      <c r="N9" s="13" t="s">
        <v>8</v>
      </c>
      <c r="O9" s="13" t="s">
        <v>9</v>
      </c>
      <c r="P9" s="13" t="s">
        <v>10</v>
      </c>
      <c r="Q9" s="13" t="s">
        <v>11</v>
      </c>
    </row>
    <row r="10" spans="2:19" s="3" customFormat="1" ht="28.15" customHeight="1" x14ac:dyDescent="0.15">
      <c r="B10" s="70" t="s">
        <v>43</v>
      </c>
      <c r="C10" s="71"/>
      <c r="D10" s="72"/>
      <c r="E10" s="19" t="s">
        <v>23</v>
      </c>
      <c r="F10" s="29">
        <f>9393</f>
        <v>9393</v>
      </c>
      <c r="G10" s="30">
        <f>15910</f>
        <v>15910</v>
      </c>
      <c r="H10" s="30">
        <f>12984</f>
        <v>12984</v>
      </c>
      <c r="I10" s="30">
        <f>13895</f>
        <v>13895</v>
      </c>
      <c r="J10" s="30">
        <f>13117</f>
        <v>13117</v>
      </c>
      <c r="K10" s="30">
        <f>12431</f>
        <v>12431</v>
      </c>
      <c r="L10" s="30">
        <f>13674</f>
        <v>13674</v>
      </c>
      <c r="M10" s="30">
        <f>13326</f>
        <v>13326</v>
      </c>
      <c r="N10" s="30">
        <f>13781</f>
        <v>13781</v>
      </c>
      <c r="O10" s="30">
        <f>13037</f>
        <v>13037</v>
      </c>
      <c r="P10" s="30">
        <f>12702</f>
        <v>12702</v>
      </c>
      <c r="Q10" s="30">
        <f>12230</f>
        <v>12230</v>
      </c>
    </row>
    <row r="11" spans="2:19" s="3" customFormat="1" ht="27.6" customHeight="1" x14ac:dyDescent="0.15">
      <c r="B11" s="70" t="s">
        <v>48</v>
      </c>
      <c r="C11" s="71"/>
      <c r="D11" s="72"/>
      <c r="E11" s="19" t="s">
        <v>22</v>
      </c>
      <c r="F11" s="14">
        <v>1.6</v>
      </c>
      <c r="G11" s="14">
        <v>0.98</v>
      </c>
      <c r="H11" s="14">
        <v>1.04</v>
      </c>
      <c r="I11" s="14">
        <v>0.99</v>
      </c>
      <c r="J11" s="14">
        <v>1.1000000000000001</v>
      </c>
      <c r="K11" s="14">
        <v>0.25</v>
      </c>
      <c r="L11" s="14">
        <v>0.33</v>
      </c>
      <c r="M11" s="14">
        <v>0.99</v>
      </c>
      <c r="N11" s="14">
        <v>0.97</v>
      </c>
      <c r="O11" s="14">
        <v>1.06</v>
      </c>
      <c r="P11" s="14">
        <v>1</v>
      </c>
      <c r="Q11" s="14">
        <v>0.61</v>
      </c>
      <c r="S11" s="28">
        <f>+AVERAGE(F11:Q11)</f>
        <v>0.91000000000000014</v>
      </c>
    </row>
    <row r="12" spans="2:19" ht="28.15" customHeight="1" x14ac:dyDescent="0.15">
      <c r="B12" s="76" t="s">
        <v>59</v>
      </c>
      <c r="C12" s="72"/>
      <c r="D12" s="4" t="s">
        <v>18</v>
      </c>
      <c r="E12" s="79" t="s">
        <v>46</v>
      </c>
      <c r="F12" s="15">
        <f>+F10*F11</f>
        <v>15028.800000000001</v>
      </c>
      <c r="G12" s="15">
        <f t="shared" ref="G12:Q12" si="0">+G10*G11</f>
        <v>15591.8</v>
      </c>
      <c r="H12" s="15">
        <f t="shared" si="0"/>
        <v>13503.36</v>
      </c>
      <c r="I12" s="15">
        <f t="shared" si="0"/>
        <v>13756.05</v>
      </c>
      <c r="J12" s="15">
        <f t="shared" si="0"/>
        <v>14428.7</v>
      </c>
      <c r="K12" s="15">
        <f t="shared" si="0"/>
        <v>3107.75</v>
      </c>
      <c r="L12" s="15">
        <f t="shared" si="0"/>
        <v>4512.42</v>
      </c>
      <c r="M12" s="15">
        <f t="shared" si="0"/>
        <v>13192.74</v>
      </c>
      <c r="N12" s="15">
        <f t="shared" si="0"/>
        <v>13367.57</v>
      </c>
      <c r="O12" s="15">
        <f t="shared" si="0"/>
        <v>13819.220000000001</v>
      </c>
      <c r="P12" s="15">
        <f t="shared" si="0"/>
        <v>12702</v>
      </c>
      <c r="Q12" s="15">
        <f t="shared" si="0"/>
        <v>7460.3</v>
      </c>
    </row>
    <row r="13" spans="2:19" ht="28.15" customHeight="1" x14ac:dyDescent="0.15">
      <c r="B13" s="77"/>
      <c r="C13" s="78"/>
      <c r="D13" s="5" t="s">
        <v>13</v>
      </c>
      <c r="E13" s="80"/>
      <c r="F13" s="81">
        <f>SUM(F12:Q12)</f>
        <v>140470.71</v>
      </c>
      <c r="G13" s="82"/>
      <c r="H13" s="82"/>
      <c r="I13" s="82"/>
      <c r="J13" s="82"/>
      <c r="K13" s="82"/>
      <c r="L13" s="82"/>
      <c r="M13" s="82"/>
      <c r="N13" s="82"/>
      <c r="O13" s="82"/>
      <c r="P13" s="82"/>
      <c r="Q13" s="83"/>
    </row>
    <row r="14" spans="2:19" s="3" customFormat="1" ht="28.15" customHeight="1" x14ac:dyDescent="0.15">
      <c r="B14" s="105" t="s">
        <v>44</v>
      </c>
      <c r="C14" s="106"/>
      <c r="D14" s="107"/>
      <c r="E14" s="19" t="s">
        <v>40</v>
      </c>
      <c r="F14" s="29">
        <v>12671</v>
      </c>
      <c r="G14" s="30">
        <v>14641</v>
      </c>
      <c r="H14" s="30">
        <v>12781</v>
      </c>
      <c r="I14" s="30">
        <v>14610</v>
      </c>
      <c r="J14" s="30">
        <v>15124</v>
      </c>
      <c r="K14" s="30">
        <v>3548</v>
      </c>
      <c r="L14" s="30">
        <v>5556</v>
      </c>
      <c r="M14" s="30">
        <v>17959</v>
      </c>
      <c r="N14" s="30">
        <v>15938</v>
      </c>
      <c r="O14" s="30">
        <v>15193</v>
      </c>
      <c r="P14" s="30">
        <v>16920</v>
      </c>
      <c r="Q14" s="30">
        <v>11550</v>
      </c>
    </row>
    <row r="15" spans="2:19" ht="28.15" customHeight="1" x14ac:dyDescent="0.15">
      <c r="B15" s="76" t="s">
        <v>55</v>
      </c>
      <c r="C15" s="72"/>
      <c r="D15" s="4" t="s">
        <v>18</v>
      </c>
      <c r="E15" s="79" t="s">
        <v>47</v>
      </c>
      <c r="F15" s="15">
        <f>+F14-F12</f>
        <v>-2357.8000000000011</v>
      </c>
      <c r="G15" s="15">
        <f t="shared" ref="G15:Q15" si="1">+G14-G12</f>
        <v>-950.79999999999927</v>
      </c>
      <c r="H15" s="15">
        <f t="shared" si="1"/>
        <v>-722.36000000000058</v>
      </c>
      <c r="I15" s="15">
        <f t="shared" si="1"/>
        <v>853.95000000000073</v>
      </c>
      <c r="J15" s="15">
        <f t="shared" si="1"/>
        <v>695.29999999999927</v>
      </c>
      <c r="K15" s="15">
        <f t="shared" si="1"/>
        <v>440.25</v>
      </c>
      <c r="L15" s="15">
        <f t="shared" si="1"/>
        <v>1043.58</v>
      </c>
      <c r="M15" s="15">
        <f t="shared" si="1"/>
        <v>4766.26</v>
      </c>
      <c r="N15" s="15">
        <f t="shared" si="1"/>
        <v>2570.4300000000003</v>
      </c>
      <c r="O15" s="15">
        <f t="shared" si="1"/>
        <v>1373.7799999999988</v>
      </c>
      <c r="P15" s="15">
        <f t="shared" si="1"/>
        <v>4218</v>
      </c>
      <c r="Q15" s="15">
        <f t="shared" si="1"/>
        <v>4089.7</v>
      </c>
    </row>
    <row r="16" spans="2:19" ht="28.15" customHeight="1" x14ac:dyDescent="0.15">
      <c r="B16" s="77"/>
      <c r="C16" s="78"/>
      <c r="D16" s="5" t="s">
        <v>13</v>
      </c>
      <c r="E16" s="80"/>
      <c r="F16" s="81">
        <f>SUM(F15:Q15)</f>
        <v>16020.289999999997</v>
      </c>
      <c r="G16" s="82"/>
      <c r="H16" s="82"/>
      <c r="I16" s="82"/>
      <c r="J16" s="82"/>
      <c r="K16" s="82"/>
      <c r="L16" s="82"/>
      <c r="M16" s="82"/>
      <c r="N16" s="82"/>
      <c r="O16" s="82"/>
      <c r="P16" s="82"/>
      <c r="Q16" s="83"/>
    </row>
    <row r="17" spans="2:17" ht="28.15" customHeight="1" x14ac:dyDescent="0.15">
      <c r="B17" s="76" t="s">
        <v>19</v>
      </c>
      <c r="C17" s="72"/>
      <c r="D17" s="4" t="s">
        <v>18</v>
      </c>
      <c r="E17" s="79" t="s">
        <v>41</v>
      </c>
      <c r="F17" s="15">
        <f>+ROUNDDOWN(F15/4,0)</f>
        <v>-589</v>
      </c>
      <c r="G17" s="15">
        <f>+ROUNDDOWN(G15/4,0)</f>
        <v>-237</v>
      </c>
      <c r="H17" s="15">
        <f t="shared" ref="H17:Q17" si="2">+ROUNDDOWN(H15/4,0)</f>
        <v>-180</v>
      </c>
      <c r="I17" s="15">
        <f t="shared" si="2"/>
        <v>213</v>
      </c>
      <c r="J17" s="15">
        <f t="shared" si="2"/>
        <v>173</v>
      </c>
      <c r="K17" s="15">
        <f t="shared" si="2"/>
        <v>110</v>
      </c>
      <c r="L17" s="15">
        <f t="shared" si="2"/>
        <v>260</v>
      </c>
      <c r="M17" s="15">
        <f t="shared" si="2"/>
        <v>1191</v>
      </c>
      <c r="N17" s="15">
        <f t="shared" si="2"/>
        <v>642</v>
      </c>
      <c r="O17" s="15">
        <f t="shared" si="2"/>
        <v>343</v>
      </c>
      <c r="P17" s="15">
        <f t="shared" si="2"/>
        <v>1054</v>
      </c>
      <c r="Q17" s="15">
        <f t="shared" si="2"/>
        <v>1022</v>
      </c>
    </row>
    <row r="18" spans="2:17" ht="28.15" customHeight="1" x14ac:dyDescent="0.15">
      <c r="B18" s="77"/>
      <c r="C18" s="78"/>
      <c r="D18" s="5" t="s">
        <v>13</v>
      </c>
      <c r="E18" s="80"/>
      <c r="F18" s="81">
        <f>SUM(F17:Q17)</f>
        <v>4002</v>
      </c>
      <c r="G18" s="82"/>
      <c r="H18" s="82"/>
      <c r="I18" s="82"/>
      <c r="J18" s="82"/>
      <c r="K18" s="82"/>
      <c r="L18" s="82"/>
      <c r="M18" s="82"/>
      <c r="N18" s="82"/>
      <c r="O18" s="82"/>
      <c r="P18" s="82"/>
      <c r="Q18" s="83"/>
    </row>
    <row r="19" spans="2:17" ht="28.15" customHeight="1" x14ac:dyDescent="0.15">
      <c r="B19" s="70" t="s">
        <v>34</v>
      </c>
      <c r="C19" s="71"/>
      <c r="D19" s="72"/>
      <c r="E19" s="19" t="s">
        <v>30</v>
      </c>
      <c r="F19" s="16">
        <v>0</v>
      </c>
      <c r="G19" s="16">
        <v>0</v>
      </c>
      <c r="H19" s="16">
        <v>0</v>
      </c>
      <c r="I19" s="16">
        <v>0</v>
      </c>
      <c r="J19" s="16">
        <v>0</v>
      </c>
      <c r="K19" s="16">
        <v>0</v>
      </c>
      <c r="L19" s="16">
        <v>0</v>
      </c>
      <c r="M19" s="16">
        <v>0</v>
      </c>
      <c r="N19" s="16">
        <v>0</v>
      </c>
      <c r="O19" s="16">
        <v>0</v>
      </c>
      <c r="P19" s="16">
        <v>0</v>
      </c>
      <c r="Q19" s="16">
        <v>0</v>
      </c>
    </row>
    <row r="20" spans="2:17" ht="28.15" customHeight="1" x14ac:dyDescent="0.15">
      <c r="B20" s="70" t="s">
        <v>35</v>
      </c>
      <c r="C20" s="72"/>
      <c r="D20" s="4" t="s">
        <v>18</v>
      </c>
      <c r="E20" s="79" t="s">
        <v>28</v>
      </c>
      <c r="F20" s="15">
        <f>F17-F19</f>
        <v>-589</v>
      </c>
      <c r="G20" s="15">
        <f t="shared" ref="G20:Q20" si="3">G17-G19</f>
        <v>-237</v>
      </c>
      <c r="H20" s="15">
        <f t="shared" si="3"/>
        <v>-180</v>
      </c>
      <c r="I20" s="15">
        <f t="shared" si="3"/>
        <v>213</v>
      </c>
      <c r="J20" s="15">
        <f t="shared" si="3"/>
        <v>173</v>
      </c>
      <c r="K20" s="15">
        <f t="shared" si="3"/>
        <v>110</v>
      </c>
      <c r="L20" s="15">
        <f t="shared" si="3"/>
        <v>260</v>
      </c>
      <c r="M20" s="15">
        <f t="shared" si="3"/>
        <v>1191</v>
      </c>
      <c r="N20" s="15">
        <f t="shared" si="3"/>
        <v>642</v>
      </c>
      <c r="O20" s="15">
        <f t="shared" si="3"/>
        <v>343</v>
      </c>
      <c r="P20" s="15">
        <f t="shared" si="3"/>
        <v>1054</v>
      </c>
      <c r="Q20" s="15">
        <f t="shared" si="3"/>
        <v>1022</v>
      </c>
    </row>
    <row r="21" spans="2:17" ht="28.15" customHeight="1" x14ac:dyDescent="0.15">
      <c r="B21" s="77"/>
      <c r="C21" s="78"/>
      <c r="D21" s="5" t="s">
        <v>13</v>
      </c>
      <c r="E21" s="80"/>
      <c r="F21" s="81">
        <f>SUM(F20:Q20)</f>
        <v>4002</v>
      </c>
      <c r="G21" s="82"/>
      <c r="H21" s="82"/>
      <c r="I21" s="82"/>
      <c r="J21" s="82"/>
      <c r="K21" s="82"/>
      <c r="L21" s="82"/>
      <c r="M21" s="82"/>
      <c r="N21" s="82"/>
      <c r="O21" s="82"/>
      <c r="P21" s="82"/>
      <c r="Q21" s="83"/>
    </row>
    <row r="22" spans="2:17" ht="28.15" customHeight="1" x14ac:dyDescent="0.15">
      <c r="B22" s="64" t="s">
        <v>37</v>
      </c>
      <c r="C22" s="65"/>
      <c r="D22" s="66"/>
      <c r="E22" s="23" t="s">
        <v>29</v>
      </c>
      <c r="F22" s="67">
        <f>ROUNDDOWN(F21*Q6/12,0)</f>
        <v>4002</v>
      </c>
      <c r="G22" s="68"/>
      <c r="H22" s="68"/>
      <c r="I22" s="68"/>
      <c r="J22" s="68"/>
      <c r="K22" s="68"/>
      <c r="L22" s="68"/>
      <c r="M22" s="68"/>
      <c r="N22" s="68"/>
      <c r="O22" s="68"/>
      <c r="P22" s="68"/>
      <c r="Q22" s="69"/>
    </row>
    <row r="23" spans="2:17" ht="10.9" customHeight="1" x14ac:dyDescent="0.15">
      <c r="B23" s="2"/>
      <c r="C23" s="2"/>
      <c r="D23" s="17"/>
      <c r="E23" s="17"/>
      <c r="F23" s="17"/>
      <c r="G23" s="17"/>
      <c r="H23" s="17"/>
      <c r="I23" s="17"/>
      <c r="J23" s="17"/>
      <c r="K23" s="17"/>
      <c r="L23" s="17"/>
      <c r="M23" s="17"/>
      <c r="N23" s="17"/>
      <c r="O23" s="18"/>
      <c r="P23" s="17"/>
      <c r="Q23" s="17"/>
    </row>
    <row r="24" spans="2:17" x14ac:dyDescent="0.15">
      <c r="D24" s="6"/>
      <c r="E24" s="6"/>
      <c r="J24" s="6"/>
      <c r="K24" s="6"/>
      <c r="L24" s="6"/>
      <c r="M24" s="6"/>
      <c r="N24" s="6"/>
      <c r="O24" s="6"/>
      <c r="P24" s="6"/>
      <c r="Q24" s="6"/>
    </row>
    <row r="25" spans="2:17" ht="17.25" customHeight="1" x14ac:dyDescent="0.15">
      <c r="D25" s="3"/>
      <c r="E25" s="3"/>
    </row>
  </sheetData>
  <mergeCells count="26">
    <mergeCell ref="E17:E18"/>
    <mergeCell ref="F18:Q18"/>
    <mergeCell ref="B10:D10"/>
    <mergeCell ref="B11:D11"/>
    <mergeCell ref="B12:C13"/>
    <mergeCell ref="E12:E13"/>
    <mergeCell ref="F13:Q13"/>
    <mergeCell ref="B14:D14"/>
    <mergeCell ref="B15:C16"/>
    <mergeCell ref="E15:E16"/>
    <mergeCell ref="F16:Q16"/>
    <mergeCell ref="B17:C18"/>
    <mergeCell ref="B19:D19"/>
    <mergeCell ref="B20:C21"/>
    <mergeCell ref="E20:E21"/>
    <mergeCell ref="F21:Q21"/>
    <mergeCell ref="B22:D22"/>
    <mergeCell ref="F22:Q22"/>
    <mergeCell ref="B6:D6"/>
    <mergeCell ref="F6:G6"/>
    <mergeCell ref="I6:L6"/>
    <mergeCell ref="N6:P6"/>
    <mergeCell ref="B8:D9"/>
    <mergeCell ref="E8:E9"/>
    <mergeCell ref="F8:N8"/>
    <mergeCell ref="O8:Q8"/>
  </mergeCells>
  <phoneticPr fontId="1"/>
  <pageMargins left="0.7" right="0.7" top="0.75" bottom="0.75" header="0.3" footer="0.3"/>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3E631-E939-45E1-A6D5-10D05C17D8EB}">
  <sheetPr>
    <tabColor rgb="FF00B0F0"/>
    <pageSetUpPr fitToPage="1"/>
  </sheetPr>
  <dimension ref="B4:Q24"/>
  <sheetViews>
    <sheetView showGridLines="0" view="pageBreakPreview" zoomScaleNormal="85" zoomScaleSheetLayoutView="100" workbookViewId="0">
      <selection activeCell="F13" sqref="F13"/>
    </sheetView>
  </sheetViews>
  <sheetFormatPr defaultColWidth="9.125" defaultRowHeight="14.25" x14ac:dyDescent="0.15"/>
  <cols>
    <col min="1" max="1" width="1.125" style="1" customWidth="1"/>
    <col min="2" max="2" width="6.125" style="1" bestFit="1" customWidth="1"/>
    <col min="3" max="3" width="20.75" style="1" customWidth="1"/>
    <col min="4" max="4" width="11.5" style="1" customWidth="1"/>
    <col min="5" max="5" width="20.375" style="1" customWidth="1"/>
    <col min="6" max="17" width="9.375" style="1" customWidth="1"/>
    <col min="18" max="18" width="2.125" style="1" customWidth="1"/>
    <col min="19" max="19" width="10.5" style="1" bestFit="1" customWidth="1"/>
    <col min="20" max="16384" width="9.125" style="1"/>
  </cols>
  <sheetData>
    <row r="4" spans="2:17" ht="13.9" customHeight="1" x14ac:dyDescent="0.15">
      <c r="B4" s="7"/>
    </row>
    <row r="5" spans="2:17" ht="10.5" customHeight="1" x14ac:dyDescent="0.15"/>
    <row r="6" spans="2:17" ht="28.15" customHeight="1" x14ac:dyDescent="0.15">
      <c r="B6" s="84"/>
      <c r="C6" s="85"/>
      <c r="D6" s="86"/>
      <c r="E6" s="27"/>
      <c r="F6" s="87"/>
      <c r="G6" s="88"/>
      <c r="H6" s="2"/>
      <c r="I6" s="89" t="s">
        <v>33</v>
      </c>
      <c r="J6" s="90"/>
      <c r="K6" s="90"/>
      <c r="L6" s="91"/>
      <c r="M6" s="24">
        <v>0</v>
      </c>
      <c r="N6" s="92" t="s">
        <v>31</v>
      </c>
      <c r="O6" s="92"/>
      <c r="P6" s="92"/>
      <c r="Q6" s="25">
        <f>12-M6</f>
        <v>12</v>
      </c>
    </row>
    <row r="7" spans="2:17" s="3" customFormat="1" ht="4.9000000000000004" customHeight="1" x14ac:dyDescent="0.15">
      <c r="E7" s="8"/>
      <c r="F7" s="9"/>
      <c r="G7" s="9"/>
      <c r="H7" s="10"/>
      <c r="I7" s="10"/>
      <c r="J7" s="9"/>
      <c r="K7" s="11"/>
      <c r="L7" s="11"/>
      <c r="M7" s="9"/>
      <c r="N7" s="8"/>
      <c r="O7" s="8"/>
      <c r="P7" s="8"/>
      <c r="Q7" s="8"/>
    </row>
    <row r="8" spans="2:17" ht="13.9" customHeight="1" x14ac:dyDescent="0.15">
      <c r="B8" s="93"/>
      <c r="C8" s="94"/>
      <c r="D8" s="95"/>
      <c r="E8" s="99" t="s">
        <v>21</v>
      </c>
      <c r="F8" s="69" t="s">
        <v>38</v>
      </c>
      <c r="G8" s="101"/>
      <c r="H8" s="101"/>
      <c r="I8" s="101"/>
      <c r="J8" s="101"/>
      <c r="K8" s="101"/>
      <c r="L8" s="101"/>
      <c r="M8" s="101"/>
      <c r="N8" s="101"/>
      <c r="O8" s="101" t="s">
        <v>39</v>
      </c>
      <c r="P8" s="101"/>
      <c r="Q8" s="101"/>
    </row>
    <row r="9" spans="2:17" s="3" customFormat="1" ht="13.9" customHeight="1" x14ac:dyDescent="0.15">
      <c r="B9" s="96"/>
      <c r="C9" s="97"/>
      <c r="D9" s="98"/>
      <c r="E9" s="100"/>
      <c r="F9" s="12" t="s">
        <v>0</v>
      </c>
      <c r="G9" s="13" t="s">
        <v>1</v>
      </c>
      <c r="H9" s="13" t="s">
        <v>2</v>
      </c>
      <c r="I9" s="13" t="s">
        <v>3</v>
      </c>
      <c r="J9" s="13" t="s">
        <v>4</v>
      </c>
      <c r="K9" s="13" t="s">
        <v>5</v>
      </c>
      <c r="L9" s="13" t="s">
        <v>6</v>
      </c>
      <c r="M9" s="13" t="s">
        <v>7</v>
      </c>
      <c r="N9" s="13" t="s">
        <v>8</v>
      </c>
      <c r="O9" s="13" t="s">
        <v>9</v>
      </c>
      <c r="P9" s="13" t="s">
        <v>10</v>
      </c>
      <c r="Q9" s="13" t="s">
        <v>11</v>
      </c>
    </row>
    <row r="10" spans="2:17" s="3" customFormat="1" ht="28.15" customHeight="1" x14ac:dyDescent="0.15">
      <c r="B10" s="70" t="s">
        <v>50</v>
      </c>
      <c r="C10" s="71"/>
      <c r="D10" s="72"/>
      <c r="E10" s="19" t="s">
        <v>23</v>
      </c>
      <c r="F10" s="32">
        <v>67.099999999999994</v>
      </c>
      <c r="G10" s="33">
        <v>70.599999999999994</v>
      </c>
      <c r="H10" s="33">
        <v>64.8</v>
      </c>
      <c r="I10" s="33">
        <v>62.7</v>
      </c>
      <c r="J10" s="33">
        <v>61.4</v>
      </c>
      <c r="K10" s="33">
        <v>60.2</v>
      </c>
      <c r="L10" s="33">
        <v>62.4</v>
      </c>
      <c r="M10" s="33">
        <v>61.2</v>
      </c>
      <c r="N10" s="33">
        <v>64.5</v>
      </c>
      <c r="O10" s="33">
        <v>67.3</v>
      </c>
      <c r="P10" s="33">
        <v>63.1</v>
      </c>
      <c r="Q10" s="33">
        <v>53.6</v>
      </c>
    </row>
    <row r="11" spans="2:17" s="3" customFormat="1" ht="28.15" customHeight="1" x14ac:dyDescent="0.15">
      <c r="B11" s="70" t="s">
        <v>51</v>
      </c>
      <c r="C11" s="71"/>
      <c r="D11" s="72"/>
      <c r="E11" s="19" t="s">
        <v>22</v>
      </c>
      <c r="F11" s="32">
        <v>62.5</v>
      </c>
      <c r="G11" s="33">
        <v>63.8</v>
      </c>
      <c r="H11" s="33">
        <v>65.599999999999994</v>
      </c>
      <c r="I11" s="33">
        <v>70.5</v>
      </c>
      <c r="J11" s="33">
        <v>69.599999999999994</v>
      </c>
      <c r="K11" s="33">
        <v>68.900000000000006</v>
      </c>
      <c r="L11" s="33">
        <v>77.3</v>
      </c>
      <c r="M11" s="33">
        <v>80.400000000000006</v>
      </c>
      <c r="N11" s="33">
        <v>75.8</v>
      </c>
      <c r="O11" s="33">
        <v>74.3</v>
      </c>
      <c r="P11" s="33">
        <v>80</v>
      </c>
      <c r="Q11" s="33">
        <v>80</v>
      </c>
    </row>
    <row r="12" spans="2:17" s="3" customFormat="1" ht="28.15" customHeight="1" x14ac:dyDescent="0.15">
      <c r="B12" s="70" t="s">
        <v>52</v>
      </c>
      <c r="C12" s="71"/>
      <c r="D12" s="72"/>
      <c r="E12" s="19" t="s">
        <v>54</v>
      </c>
      <c r="F12" s="34">
        <f>+F11-F10</f>
        <v>-4.5999999999999943</v>
      </c>
      <c r="G12" s="34">
        <f>+G11-G10</f>
        <v>-6.7999999999999972</v>
      </c>
      <c r="H12" s="34">
        <f>+H11-H10</f>
        <v>0.79999999999999716</v>
      </c>
      <c r="I12" s="34">
        <f>+I11-I10</f>
        <v>7.7999999999999972</v>
      </c>
      <c r="J12" s="34">
        <f>+J11-J10</f>
        <v>8.1999999999999957</v>
      </c>
      <c r="K12" s="34">
        <f t="shared" ref="K12:Q12" si="0">+K11-K10</f>
        <v>8.7000000000000028</v>
      </c>
      <c r="L12" s="34">
        <f t="shared" si="0"/>
        <v>14.899999999999999</v>
      </c>
      <c r="M12" s="34">
        <f t="shared" si="0"/>
        <v>19.200000000000003</v>
      </c>
      <c r="N12" s="34">
        <f t="shared" si="0"/>
        <v>11.299999999999997</v>
      </c>
      <c r="O12" s="34">
        <f t="shared" si="0"/>
        <v>7</v>
      </c>
      <c r="P12" s="34">
        <f t="shared" si="0"/>
        <v>16.899999999999999</v>
      </c>
      <c r="Q12" s="34">
        <f t="shared" si="0"/>
        <v>26.4</v>
      </c>
    </row>
    <row r="13" spans="2:17" s="3" customFormat="1" ht="28.15" customHeight="1" x14ac:dyDescent="0.15">
      <c r="B13" s="70" t="s">
        <v>53</v>
      </c>
      <c r="C13" s="71"/>
      <c r="D13" s="72"/>
      <c r="E13" s="19" t="s">
        <v>40</v>
      </c>
      <c r="F13" s="35">
        <v>202732.08</v>
      </c>
      <c r="G13" s="35">
        <v>229487.22570532915</v>
      </c>
      <c r="H13" s="35">
        <v>194834.14634146343</v>
      </c>
      <c r="I13" s="35">
        <v>207233.19148936169</v>
      </c>
      <c r="J13" s="35">
        <v>217291.75287356324</v>
      </c>
      <c r="K13" s="35">
        <v>51501.915820029026</v>
      </c>
      <c r="L13" s="35">
        <v>71870.284605433379</v>
      </c>
      <c r="M13" s="35">
        <v>223373.44527363183</v>
      </c>
      <c r="N13" s="35">
        <v>210262.77044854881</v>
      </c>
      <c r="O13" s="35">
        <v>204475.89502018844</v>
      </c>
      <c r="P13" s="35">
        <v>211496.9375</v>
      </c>
      <c r="Q13" s="35">
        <v>144375.15494011977</v>
      </c>
    </row>
    <row r="14" spans="2:17" ht="28.15" customHeight="1" x14ac:dyDescent="0.15">
      <c r="B14" s="76" t="s">
        <v>55</v>
      </c>
      <c r="C14" s="72"/>
      <c r="D14" s="4" t="s">
        <v>18</v>
      </c>
      <c r="E14" s="79" t="s">
        <v>56</v>
      </c>
      <c r="F14" s="15">
        <f>F12*F13/1000</f>
        <v>-932.5675679999988</v>
      </c>
      <c r="G14" s="15">
        <f t="shared" ref="G14:Q14" si="1">G12*G13/1000</f>
        <v>-1560.5131347962376</v>
      </c>
      <c r="H14" s="15">
        <f t="shared" si="1"/>
        <v>155.86731707317017</v>
      </c>
      <c r="I14" s="15">
        <f t="shared" si="1"/>
        <v>1616.4188936170208</v>
      </c>
      <c r="J14" s="15">
        <f t="shared" si="1"/>
        <v>1781.7923735632178</v>
      </c>
      <c r="K14" s="15">
        <f t="shared" si="1"/>
        <v>448.06666763425267</v>
      </c>
      <c r="L14" s="15">
        <f t="shared" si="1"/>
        <v>1070.8672406209573</v>
      </c>
      <c r="M14" s="15">
        <f t="shared" si="1"/>
        <v>4288.7701492537317</v>
      </c>
      <c r="N14" s="15">
        <f t="shared" si="1"/>
        <v>2375.9693060686009</v>
      </c>
      <c r="O14" s="15">
        <f t="shared" si="1"/>
        <v>1431.3312651413189</v>
      </c>
      <c r="P14" s="15">
        <f t="shared" si="1"/>
        <v>3574.29824375</v>
      </c>
      <c r="Q14" s="15">
        <f t="shared" si="1"/>
        <v>3811.5040904191615</v>
      </c>
    </row>
    <row r="15" spans="2:17" ht="28.15" customHeight="1" x14ac:dyDescent="0.15">
      <c r="B15" s="77"/>
      <c r="C15" s="78"/>
      <c r="D15" s="5" t="s">
        <v>13</v>
      </c>
      <c r="E15" s="80"/>
      <c r="F15" s="81">
        <f>SUM(F14:Q14)</f>
        <v>18061.804844345195</v>
      </c>
      <c r="G15" s="82"/>
      <c r="H15" s="82"/>
      <c r="I15" s="82"/>
      <c r="J15" s="82"/>
      <c r="K15" s="82"/>
      <c r="L15" s="82"/>
      <c r="M15" s="82"/>
      <c r="N15" s="82"/>
      <c r="O15" s="82"/>
      <c r="P15" s="82"/>
      <c r="Q15" s="83"/>
    </row>
    <row r="16" spans="2:17" ht="28.15" customHeight="1" x14ac:dyDescent="0.15">
      <c r="B16" s="76" t="s">
        <v>19</v>
      </c>
      <c r="C16" s="72"/>
      <c r="D16" s="4" t="s">
        <v>18</v>
      </c>
      <c r="E16" s="79" t="s">
        <v>57</v>
      </c>
      <c r="F16" s="15">
        <f>+ROUNDDOWN(F14/4,0)</f>
        <v>-233</v>
      </c>
      <c r="G16" s="15">
        <f>+ROUNDDOWN(G14/4,0)</f>
        <v>-390</v>
      </c>
      <c r="H16" s="15">
        <f t="shared" ref="H16:Q16" si="2">+ROUNDDOWN(H14/4,0)</f>
        <v>38</v>
      </c>
      <c r="I16" s="15">
        <f t="shared" si="2"/>
        <v>404</v>
      </c>
      <c r="J16" s="15">
        <f t="shared" si="2"/>
        <v>445</v>
      </c>
      <c r="K16" s="15">
        <f t="shared" si="2"/>
        <v>112</v>
      </c>
      <c r="L16" s="15">
        <f t="shared" si="2"/>
        <v>267</v>
      </c>
      <c r="M16" s="15">
        <f t="shared" si="2"/>
        <v>1072</v>
      </c>
      <c r="N16" s="15">
        <f t="shared" si="2"/>
        <v>593</v>
      </c>
      <c r="O16" s="15">
        <f t="shared" si="2"/>
        <v>357</v>
      </c>
      <c r="P16" s="15">
        <f t="shared" si="2"/>
        <v>893</v>
      </c>
      <c r="Q16" s="15">
        <f t="shared" si="2"/>
        <v>952</v>
      </c>
    </row>
    <row r="17" spans="2:17" ht="28.15" customHeight="1" x14ac:dyDescent="0.15">
      <c r="B17" s="77"/>
      <c r="C17" s="78"/>
      <c r="D17" s="5" t="s">
        <v>13</v>
      </c>
      <c r="E17" s="80"/>
      <c r="F17" s="81">
        <f>SUM(F16:Q16)</f>
        <v>4510</v>
      </c>
      <c r="G17" s="82"/>
      <c r="H17" s="82"/>
      <c r="I17" s="82"/>
      <c r="J17" s="82"/>
      <c r="K17" s="82"/>
      <c r="L17" s="82"/>
      <c r="M17" s="82"/>
      <c r="N17" s="82"/>
      <c r="O17" s="82"/>
      <c r="P17" s="82"/>
      <c r="Q17" s="83"/>
    </row>
    <row r="18" spans="2:17" ht="28.15" customHeight="1" x14ac:dyDescent="0.15">
      <c r="B18" s="70" t="s">
        <v>34</v>
      </c>
      <c r="C18" s="71"/>
      <c r="D18" s="72"/>
      <c r="E18" s="19" t="s">
        <v>30</v>
      </c>
      <c r="F18" s="16">
        <v>0</v>
      </c>
      <c r="G18" s="16">
        <v>0</v>
      </c>
      <c r="H18" s="16">
        <v>0</v>
      </c>
      <c r="I18" s="16">
        <v>0</v>
      </c>
      <c r="J18" s="16">
        <v>0</v>
      </c>
      <c r="K18" s="16">
        <v>0</v>
      </c>
      <c r="L18" s="16">
        <v>0</v>
      </c>
      <c r="M18" s="16">
        <v>0</v>
      </c>
      <c r="N18" s="16">
        <v>0</v>
      </c>
      <c r="O18" s="16">
        <v>0</v>
      </c>
      <c r="P18" s="16">
        <v>0</v>
      </c>
      <c r="Q18" s="16">
        <v>0</v>
      </c>
    </row>
    <row r="19" spans="2:17" ht="28.15" customHeight="1" x14ac:dyDescent="0.15">
      <c r="B19" s="70" t="s">
        <v>35</v>
      </c>
      <c r="C19" s="72"/>
      <c r="D19" s="4" t="s">
        <v>18</v>
      </c>
      <c r="E19" s="79" t="s">
        <v>28</v>
      </c>
      <c r="F19" s="15">
        <f>F16-F18</f>
        <v>-233</v>
      </c>
      <c r="G19" s="15">
        <f t="shared" ref="G19:Q19" si="3">G16-G18</f>
        <v>-390</v>
      </c>
      <c r="H19" s="15">
        <f t="shared" si="3"/>
        <v>38</v>
      </c>
      <c r="I19" s="15">
        <f t="shared" si="3"/>
        <v>404</v>
      </c>
      <c r="J19" s="15">
        <f t="shared" si="3"/>
        <v>445</v>
      </c>
      <c r="K19" s="15">
        <f t="shared" si="3"/>
        <v>112</v>
      </c>
      <c r="L19" s="15">
        <f t="shared" si="3"/>
        <v>267</v>
      </c>
      <c r="M19" s="15">
        <f t="shared" si="3"/>
        <v>1072</v>
      </c>
      <c r="N19" s="15">
        <f t="shared" si="3"/>
        <v>593</v>
      </c>
      <c r="O19" s="15">
        <f t="shared" si="3"/>
        <v>357</v>
      </c>
      <c r="P19" s="15">
        <f t="shared" si="3"/>
        <v>893</v>
      </c>
      <c r="Q19" s="15">
        <f t="shared" si="3"/>
        <v>952</v>
      </c>
    </row>
    <row r="20" spans="2:17" ht="28.15" customHeight="1" x14ac:dyDescent="0.15">
      <c r="B20" s="77"/>
      <c r="C20" s="78"/>
      <c r="D20" s="5" t="s">
        <v>13</v>
      </c>
      <c r="E20" s="80"/>
      <c r="F20" s="81">
        <f>SUM(F19:Q19)</f>
        <v>4510</v>
      </c>
      <c r="G20" s="82"/>
      <c r="H20" s="82"/>
      <c r="I20" s="82"/>
      <c r="J20" s="82"/>
      <c r="K20" s="82"/>
      <c r="L20" s="82"/>
      <c r="M20" s="82"/>
      <c r="N20" s="82"/>
      <c r="O20" s="82"/>
      <c r="P20" s="82"/>
      <c r="Q20" s="83"/>
    </row>
    <row r="21" spans="2:17" ht="28.15" customHeight="1" x14ac:dyDescent="0.15">
      <c r="B21" s="64" t="s">
        <v>37</v>
      </c>
      <c r="C21" s="65"/>
      <c r="D21" s="66"/>
      <c r="E21" s="23" t="s">
        <v>29</v>
      </c>
      <c r="F21" s="67">
        <f>ROUNDDOWN(F20*Q6/12,0)</f>
        <v>4510</v>
      </c>
      <c r="G21" s="68"/>
      <c r="H21" s="68"/>
      <c r="I21" s="68"/>
      <c r="J21" s="68"/>
      <c r="K21" s="68"/>
      <c r="L21" s="68"/>
      <c r="M21" s="68"/>
      <c r="N21" s="68"/>
      <c r="O21" s="68"/>
      <c r="P21" s="68"/>
      <c r="Q21" s="69"/>
    </row>
    <row r="22" spans="2:17" ht="10.9" customHeight="1" x14ac:dyDescent="0.15">
      <c r="B22" s="2"/>
      <c r="C22" s="2"/>
      <c r="D22" s="17"/>
      <c r="E22" s="17"/>
      <c r="F22" s="17"/>
      <c r="G22" s="17"/>
      <c r="H22" s="17"/>
      <c r="I22" s="17"/>
      <c r="J22" s="17"/>
      <c r="K22" s="17"/>
      <c r="L22" s="17"/>
      <c r="M22" s="17"/>
      <c r="N22" s="17"/>
      <c r="O22" s="18"/>
      <c r="P22" s="17"/>
      <c r="Q22" s="17"/>
    </row>
    <row r="23" spans="2:17" x14ac:dyDescent="0.15">
      <c r="D23" s="6"/>
      <c r="E23" s="6"/>
      <c r="J23" s="6"/>
      <c r="K23" s="6"/>
      <c r="L23" s="6"/>
      <c r="M23" s="6"/>
      <c r="N23" s="6"/>
      <c r="O23" s="6"/>
      <c r="P23" s="6"/>
      <c r="Q23" s="6"/>
    </row>
    <row r="24" spans="2:17" ht="17.25" customHeight="1" x14ac:dyDescent="0.15">
      <c r="D24" s="3"/>
      <c r="E24" s="3"/>
    </row>
  </sheetData>
  <mergeCells count="24">
    <mergeCell ref="B21:D21"/>
    <mergeCell ref="F21:Q21"/>
    <mergeCell ref="B10:D10"/>
    <mergeCell ref="B14:C15"/>
    <mergeCell ref="E14:E15"/>
    <mergeCell ref="F15:Q15"/>
    <mergeCell ref="B11:D11"/>
    <mergeCell ref="B12:D12"/>
    <mergeCell ref="B13:D13"/>
    <mergeCell ref="B16:C17"/>
    <mergeCell ref="E16:E17"/>
    <mergeCell ref="F17:Q17"/>
    <mergeCell ref="B18:D18"/>
    <mergeCell ref="B19:C20"/>
    <mergeCell ref="E19:E20"/>
    <mergeCell ref="F20:Q20"/>
    <mergeCell ref="B6:D6"/>
    <mergeCell ref="F6:G6"/>
    <mergeCell ref="I6:L6"/>
    <mergeCell ref="N6:P6"/>
    <mergeCell ref="B8:D9"/>
    <mergeCell ref="E8:E9"/>
    <mergeCell ref="F8:N8"/>
    <mergeCell ref="O8:Q8"/>
  </mergeCells>
  <phoneticPr fontId="1"/>
  <pageMargins left="0.7" right="0.7" top="0.75" bottom="0.75" header="0.3" footer="0.3"/>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2158F-1C10-4158-8B6E-AE83D14EF660}">
  <sheetPr>
    <pageSetUpPr fitToPage="1"/>
  </sheetPr>
  <dimension ref="A1:P30"/>
  <sheetViews>
    <sheetView showGridLines="0" tabSelected="1" view="pageBreakPreview" zoomScaleNormal="85" zoomScaleSheetLayoutView="100" workbookViewId="0">
      <selection activeCell="K12" sqref="K12"/>
    </sheetView>
  </sheetViews>
  <sheetFormatPr defaultColWidth="9.125" defaultRowHeight="14.25" x14ac:dyDescent="0.15"/>
  <cols>
    <col min="1" max="1" width="2.125" style="1" customWidth="1"/>
    <col min="2" max="2" width="6.125" style="1" bestFit="1" customWidth="1"/>
    <col min="3" max="3" width="23.375" style="1" customWidth="1"/>
    <col min="4" max="4" width="11.5" style="1" customWidth="1"/>
    <col min="5" max="16" width="9.375" style="1" customWidth="1"/>
    <col min="17" max="17" width="2.125" style="1" customWidth="1"/>
    <col min="18" max="18" width="10.5" style="1" bestFit="1" customWidth="1"/>
    <col min="19" max="16384" width="9.125" style="1"/>
  </cols>
  <sheetData>
    <row r="1" spans="1:16" x14ac:dyDescent="0.15">
      <c r="A1" s="54"/>
      <c r="B1" s="54"/>
      <c r="C1" s="54"/>
      <c r="D1" s="54"/>
      <c r="E1" s="54"/>
      <c r="F1" s="54"/>
      <c r="G1" s="54"/>
      <c r="H1" s="54"/>
      <c r="I1" s="54"/>
      <c r="J1" s="54"/>
      <c r="K1" s="54"/>
      <c r="L1" s="54"/>
      <c r="M1" s="54"/>
      <c r="N1" s="54"/>
      <c r="O1" s="54"/>
      <c r="P1" s="54"/>
    </row>
    <row r="2" spans="1:16" x14ac:dyDescent="0.15">
      <c r="A2" s="54"/>
      <c r="B2" s="54" t="s">
        <v>60</v>
      </c>
      <c r="C2" s="54"/>
      <c r="D2" s="54"/>
      <c r="E2" s="54"/>
      <c r="F2" s="54"/>
      <c r="G2" s="54"/>
      <c r="H2" s="54"/>
      <c r="I2" s="54"/>
      <c r="J2" s="54"/>
      <c r="K2" s="54"/>
      <c r="L2" s="54"/>
      <c r="M2" s="54"/>
      <c r="N2" s="54"/>
      <c r="O2" s="54"/>
      <c r="P2" s="54"/>
    </row>
    <row r="3" spans="1:16" x14ac:dyDescent="0.15">
      <c r="A3" s="54"/>
      <c r="B3" s="125" t="s">
        <v>61</v>
      </c>
      <c r="C3" s="126"/>
      <c r="D3" s="126"/>
      <c r="E3" s="126"/>
      <c r="F3" s="126"/>
      <c r="G3" s="126"/>
      <c r="H3" s="126"/>
      <c r="I3" s="126"/>
      <c r="J3" s="126"/>
      <c r="K3" s="126"/>
      <c r="L3" s="126"/>
      <c r="M3" s="126"/>
      <c r="N3" s="126"/>
      <c r="O3" s="126"/>
      <c r="P3" s="126"/>
    </row>
    <row r="4" spans="1:16" ht="13.9" customHeight="1" x14ac:dyDescent="0.15">
      <c r="A4" s="54"/>
      <c r="B4" s="55"/>
      <c r="C4" s="54"/>
      <c r="D4" s="54"/>
      <c r="E4" s="54"/>
      <c r="F4" s="54"/>
      <c r="G4" s="54"/>
      <c r="H4" s="54"/>
      <c r="I4" s="54"/>
      <c r="J4" s="54"/>
      <c r="K4" s="54"/>
      <c r="L4" s="54"/>
      <c r="M4" s="54"/>
      <c r="N4" s="54"/>
      <c r="O4" s="54"/>
      <c r="P4" s="54"/>
    </row>
    <row r="5" spans="1:16" ht="96.75" customHeight="1" x14ac:dyDescent="0.15">
      <c r="A5" s="54"/>
      <c r="B5" s="54"/>
      <c r="C5" s="54"/>
      <c r="D5" s="54"/>
      <c r="E5" s="54"/>
      <c r="F5" s="54"/>
      <c r="G5" s="54"/>
      <c r="H5" s="54"/>
      <c r="I5" s="54"/>
      <c r="J5" s="56"/>
      <c r="K5" s="133" t="s">
        <v>74</v>
      </c>
      <c r="L5" s="134"/>
      <c r="M5" s="134"/>
      <c r="N5" s="134"/>
      <c r="O5" s="134"/>
      <c r="P5" s="134"/>
    </row>
    <row r="6" spans="1:16" ht="24" customHeight="1" x14ac:dyDescent="0.15">
      <c r="A6" s="54"/>
      <c r="B6" s="54"/>
      <c r="C6" s="54"/>
      <c r="D6" s="54"/>
      <c r="E6" s="54"/>
      <c r="F6" s="54"/>
      <c r="G6" s="54"/>
      <c r="H6" s="54"/>
      <c r="I6" s="54"/>
      <c r="J6" s="57"/>
      <c r="K6" s="135"/>
      <c r="L6" s="135"/>
      <c r="M6" s="135"/>
      <c r="N6" s="135"/>
      <c r="O6" s="135"/>
      <c r="P6" s="135"/>
    </row>
    <row r="7" spans="1:16" s="48" customFormat="1" ht="21.95" customHeight="1" x14ac:dyDescent="0.15">
      <c r="B7" s="127"/>
      <c r="C7" s="128"/>
      <c r="D7" s="129"/>
      <c r="E7" s="139" t="s">
        <v>71</v>
      </c>
      <c r="F7" s="140"/>
      <c r="G7" s="140"/>
      <c r="H7" s="140"/>
      <c r="I7" s="140"/>
      <c r="J7" s="140"/>
      <c r="K7" s="141" t="s">
        <v>70</v>
      </c>
      <c r="L7" s="141"/>
      <c r="M7" s="141"/>
      <c r="N7" s="141"/>
      <c r="O7" s="141"/>
      <c r="P7" s="141"/>
    </row>
    <row r="8" spans="1:16" s="3" customFormat="1" ht="21.95" customHeight="1" x14ac:dyDescent="0.15">
      <c r="B8" s="127" t="s">
        <v>75</v>
      </c>
      <c r="C8" s="128"/>
      <c r="D8" s="129"/>
      <c r="E8" s="59" t="s">
        <v>0</v>
      </c>
      <c r="F8" s="60" t="s">
        <v>1</v>
      </c>
      <c r="G8" s="60" t="s">
        <v>2</v>
      </c>
      <c r="H8" s="60" t="s">
        <v>3</v>
      </c>
      <c r="I8" s="60" t="s">
        <v>4</v>
      </c>
      <c r="J8" s="60" t="s">
        <v>5</v>
      </c>
      <c r="K8" s="52" t="s">
        <v>6</v>
      </c>
      <c r="L8" s="52" t="s">
        <v>7</v>
      </c>
      <c r="M8" s="52" t="s">
        <v>8</v>
      </c>
      <c r="N8" s="52" t="s">
        <v>9</v>
      </c>
      <c r="O8" s="52" t="s">
        <v>10</v>
      </c>
      <c r="P8" s="52" t="s">
        <v>11</v>
      </c>
    </row>
    <row r="9" spans="1:16" s="3" customFormat="1" ht="32.1" customHeight="1" x14ac:dyDescent="0.15">
      <c r="B9" s="130" t="s">
        <v>62</v>
      </c>
      <c r="C9" s="131"/>
      <c r="D9" s="132"/>
      <c r="E9" s="61">
        <v>136.4</v>
      </c>
      <c r="F9" s="61">
        <v>139.9</v>
      </c>
      <c r="G9" s="61">
        <v>138.30000000000001</v>
      </c>
      <c r="H9" s="61">
        <v>136.4</v>
      </c>
      <c r="I9" s="61">
        <v>135.6</v>
      </c>
      <c r="J9" s="61">
        <v>135</v>
      </c>
      <c r="K9" s="51">
        <v>135.5</v>
      </c>
      <c r="L9" s="51">
        <v>135.19999999999999</v>
      </c>
      <c r="M9" s="51">
        <v>135.30000000000001</v>
      </c>
      <c r="N9" s="51">
        <v>137.69999999999999</v>
      </c>
      <c r="O9" s="51">
        <v>137.5</v>
      </c>
      <c r="P9" s="51">
        <v>132.80000000000001</v>
      </c>
    </row>
    <row r="10" spans="1:16" s="3" customFormat="1" ht="32.1" customHeight="1" x14ac:dyDescent="0.15">
      <c r="B10" s="130" t="s">
        <v>76</v>
      </c>
      <c r="C10" s="131"/>
      <c r="D10" s="132"/>
      <c r="E10" s="61">
        <v>151.30000000000001</v>
      </c>
      <c r="F10" s="61">
        <v>151.30000000000001</v>
      </c>
      <c r="G10" s="61">
        <v>152.1</v>
      </c>
      <c r="H10" s="61">
        <v>155.1</v>
      </c>
      <c r="I10" s="61">
        <v>163.30000000000001</v>
      </c>
      <c r="J10" s="61">
        <v>165.3</v>
      </c>
      <c r="K10" s="51">
        <v>159.19999999999999</v>
      </c>
      <c r="L10" s="51">
        <v>157.5</v>
      </c>
      <c r="M10" s="51">
        <v>158</v>
      </c>
      <c r="N10" s="51">
        <v>158.19999999999999</v>
      </c>
      <c r="O10" s="51">
        <v>158</v>
      </c>
      <c r="P10" s="51">
        <v>158.1</v>
      </c>
    </row>
    <row r="11" spans="1:16" s="3" customFormat="1" ht="32.1" customHeight="1" x14ac:dyDescent="0.15">
      <c r="B11" s="130" t="s">
        <v>73</v>
      </c>
      <c r="C11" s="131"/>
      <c r="D11" s="132"/>
      <c r="E11" s="61">
        <f t="shared" ref="E11:P11" si="0">(E10-E9)</f>
        <v>14.900000000000006</v>
      </c>
      <c r="F11" s="61">
        <f t="shared" si="0"/>
        <v>11.400000000000006</v>
      </c>
      <c r="G11" s="61">
        <f t="shared" si="0"/>
        <v>13.799999999999983</v>
      </c>
      <c r="H11" s="61">
        <f t="shared" si="0"/>
        <v>18.699999999999989</v>
      </c>
      <c r="I11" s="61">
        <f t="shared" si="0"/>
        <v>27.700000000000017</v>
      </c>
      <c r="J11" s="61">
        <f t="shared" si="0"/>
        <v>30.300000000000011</v>
      </c>
      <c r="K11" s="53">
        <f>(K10-K9)</f>
        <v>23.699999999999989</v>
      </c>
      <c r="L11" s="53">
        <f t="shared" si="0"/>
        <v>22.300000000000011</v>
      </c>
      <c r="M11" s="53">
        <f t="shared" si="0"/>
        <v>22.699999999999989</v>
      </c>
      <c r="N11" s="53">
        <f t="shared" si="0"/>
        <v>20.5</v>
      </c>
      <c r="O11" s="53">
        <f t="shared" si="0"/>
        <v>20.5</v>
      </c>
      <c r="P11" s="53">
        <f t="shared" si="0"/>
        <v>25.299999999999983</v>
      </c>
    </row>
    <row r="12" spans="1:16" s="49" customFormat="1" ht="32.1" customHeight="1" x14ac:dyDescent="0.15">
      <c r="B12" s="136" t="s">
        <v>67</v>
      </c>
      <c r="C12" s="137"/>
      <c r="D12" s="138"/>
      <c r="E12" s="62" t="s">
        <v>78</v>
      </c>
      <c r="F12" s="62" t="s">
        <v>78</v>
      </c>
      <c r="G12" s="62" t="s">
        <v>78</v>
      </c>
      <c r="H12" s="62" t="s">
        <v>78</v>
      </c>
      <c r="I12" s="62" t="s">
        <v>78</v>
      </c>
      <c r="J12" s="62" t="s">
        <v>78</v>
      </c>
      <c r="K12" s="58"/>
      <c r="L12" s="58"/>
      <c r="M12" s="58"/>
      <c r="N12" s="58"/>
      <c r="O12" s="58"/>
      <c r="P12" s="58"/>
    </row>
    <row r="13" spans="1:16" s="3" customFormat="1" ht="32.1" customHeight="1" x14ac:dyDescent="0.15">
      <c r="B13" s="114" t="s">
        <v>66</v>
      </c>
      <c r="C13" s="121"/>
      <c r="D13" s="115"/>
      <c r="E13" s="62" t="s">
        <v>78</v>
      </c>
      <c r="F13" s="62" t="s">
        <v>78</v>
      </c>
      <c r="G13" s="62" t="s">
        <v>78</v>
      </c>
      <c r="H13" s="62" t="s">
        <v>78</v>
      </c>
      <c r="I13" s="62" t="s">
        <v>78</v>
      </c>
      <c r="J13" s="62" t="s">
        <v>78</v>
      </c>
      <c r="K13" s="50">
        <f t="shared" ref="K13:P13" si="1">14.2*K12</f>
        <v>0</v>
      </c>
      <c r="L13" s="50">
        <f t="shared" si="1"/>
        <v>0</v>
      </c>
      <c r="M13" s="50">
        <f t="shared" si="1"/>
        <v>0</v>
      </c>
      <c r="N13" s="50">
        <f t="shared" si="1"/>
        <v>0</v>
      </c>
      <c r="O13" s="50">
        <f t="shared" si="1"/>
        <v>0</v>
      </c>
      <c r="P13" s="50">
        <f t="shared" si="1"/>
        <v>0</v>
      </c>
    </row>
    <row r="14" spans="1:16" ht="28.15" customHeight="1" x14ac:dyDescent="0.15">
      <c r="B14" s="114" t="s">
        <v>68</v>
      </c>
      <c r="C14" s="115"/>
      <c r="D14" s="37" t="s">
        <v>18</v>
      </c>
      <c r="E14" s="63" t="s">
        <v>78</v>
      </c>
      <c r="F14" s="63" t="s">
        <v>78</v>
      </c>
      <c r="G14" s="63" t="s">
        <v>78</v>
      </c>
      <c r="H14" s="63" t="s">
        <v>78</v>
      </c>
      <c r="I14" s="63" t="s">
        <v>78</v>
      </c>
      <c r="J14" s="63" t="s">
        <v>78</v>
      </c>
      <c r="K14" s="47">
        <f t="shared" ref="K14:P14" si="2">K11*K13</f>
        <v>0</v>
      </c>
      <c r="L14" s="47">
        <f t="shared" si="2"/>
        <v>0</v>
      </c>
      <c r="M14" s="47">
        <f t="shared" si="2"/>
        <v>0</v>
      </c>
      <c r="N14" s="47">
        <f t="shared" si="2"/>
        <v>0</v>
      </c>
      <c r="O14" s="47">
        <f t="shared" si="2"/>
        <v>0</v>
      </c>
      <c r="P14" s="47">
        <f t="shared" si="2"/>
        <v>0</v>
      </c>
    </row>
    <row r="15" spans="1:16" ht="28.15" customHeight="1" x14ac:dyDescent="0.15">
      <c r="B15" s="116"/>
      <c r="C15" s="117"/>
      <c r="D15" s="39" t="s">
        <v>13</v>
      </c>
      <c r="E15" s="122">
        <f>ROUNDDOWN(SUM(E14:P14),0)</f>
        <v>0</v>
      </c>
      <c r="F15" s="123"/>
      <c r="G15" s="123"/>
      <c r="H15" s="123"/>
      <c r="I15" s="123"/>
      <c r="J15" s="123"/>
      <c r="K15" s="123"/>
      <c r="L15" s="123"/>
      <c r="M15" s="123"/>
      <c r="N15" s="123"/>
      <c r="O15" s="123"/>
      <c r="P15" s="124"/>
    </row>
    <row r="16" spans="1:16" ht="28.15" customHeight="1" x14ac:dyDescent="0.15">
      <c r="B16" s="114" t="s">
        <v>69</v>
      </c>
      <c r="C16" s="115"/>
      <c r="D16" s="37" t="s">
        <v>18</v>
      </c>
      <c r="E16" s="63" t="s">
        <v>78</v>
      </c>
      <c r="F16" s="63" t="s">
        <v>78</v>
      </c>
      <c r="G16" s="63" t="s">
        <v>78</v>
      </c>
      <c r="H16" s="63" t="s">
        <v>78</v>
      </c>
      <c r="I16" s="63" t="s">
        <v>78</v>
      </c>
      <c r="J16" s="63" t="s">
        <v>78</v>
      </c>
      <c r="K16" s="47">
        <f t="shared" ref="K16:P16" si="3">K14*0.5</f>
        <v>0</v>
      </c>
      <c r="L16" s="47">
        <f t="shared" si="3"/>
        <v>0</v>
      </c>
      <c r="M16" s="47">
        <f t="shared" si="3"/>
        <v>0</v>
      </c>
      <c r="N16" s="47">
        <f t="shared" si="3"/>
        <v>0</v>
      </c>
      <c r="O16" s="47">
        <f t="shared" si="3"/>
        <v>0</v>
      </c>
      <c r="P16" s="47">
        <f t="shared" si="3"/>
        <v>0</v>
      </c>
    </row>
    <row r="17" spans="2:16" ht="28.15" customHeight="1" x14ac:dyDescent="0.15">
      <c r="B17" s="116"/>
      <c r="C17" s="117"/>
      <c r="D17" s="39" t="s">
        <v>13</v>
      </c>
      <c r="E17" s="118">
        <f>ROUNDDOWN(SUM(E16:P16),0)</f>
        <v>0</v>
      </c>
      <c r="F17" s="119"/>
      <c r="G17" s="119"/>
      <c r="H17" s="119"/>
      <c r="I17" s="119"/>
      <c r="J17" s="119"/>
      <c r="K17" s="119"/>
      <c r="L17" s="119"/>
      <c r="M17" s="119"/>
      <c r="N17" s="119"/>
      <c r="O17" s="119"/>
      <c r="P17" s="120"/>
    </row>
    <row r="18" spans="2:16" ht="28.15" hidden="1" customHeight="1" x14ac:dyDescent="0.15">
      <c r="B18" s="114" t="s">
        <v>34</v>
      </c>
      <c r="C18" s="121"/>
      <c r="D18" s="115"/>
      <c r="E18" s="40">
        <v>0</v>
      </c>
      <c r="F18" s="40">
        <v>0</v>
      </c>
      <c r="G18" s="40">
        <v>0</v>
      </c>
      <c r="H18" s="40">
        <v>0</v>
      </c>
      <c r="I18" s="40">
        <v>0</v>
      </c>
      <c r="J18" s="40">
        <v>0</v>
      </c>
      <c r="K18" s="40">
        <v>0</v>
      </c>
      <c r="L18" s="40">
        <v>0</v>
      </c>
      <c r="M18" s="40">
        <v>0</v>
      </c>
      <c r="N18" s="40">
        <v>0</v>
      </c>
      <c r="O18" s="40">
        <v>0</v>
      </c>
      <c r="P18" s="40">
        <v>0</v>
      </c>
    </row>
    <row r="19" spans="2:16" ht="28.15" hidden="1" customHeight="1" x14ac:dyDescent="0.15">
      <c r="B19" s="114" t="s">
        <v>35</v>
      </c>
      <c r="C19" s="115"/>
      <c r="D19" s="37" t="s">
        <v>18</v>
      </c>
      <c r="E19" s="38" t="e">
        <f>E16-E18</f>
        <v>#VALUE!</v>
      </c>
      <c r="F19" s="38" t="e">
        <f t="shared" ref="F19:P19" si="4">F16-F18</f>
        <v>#VALUE!</v>
      </c>
      <c r="G19" s="38" t="e">
        <f t="shared" si="4"/>
        <v>#VALUE!</v>
      </c>
      <c r="H19" s="38" t="e">
        <f t="shared" si="4"/>
        <v>#VALUE!</v>
      </c>
      <c r="I19" s="38" t="e">
        <f t="shared" si="4"/>
        <v>#VALUE!</v>
      </c>
      <c r="J19" s="38" t="e">
        <f t="shared" si="4"/>
        <v>#VALUE!</v>
      </c>
      <c r="K19" s="38">
        <f t="shared" si="4"/>
        <v>0</v>
      </c>
      <c r="L19" s="38">
        <f t="shared" si="4"/>
        <v>0</v>
      </c>
      <c r="M19" s="38">
        <f t="shared" si="4"/>
        <v>0</v>
      </c>
      <c r="N19" s="38">
        <f t="shared" si="4"/>
        <v>0</v>
      </c>
      <c r="O19" s="38">
        <f t="shared" si="4"/>
        <v>0</v>
      </c>
      <c r="P19" s="38">
        <f t="shared" si="4"/>
        <v>0</v>
      </c>
    </row>
    <row r="20" spans="2:16" ht="28.15" hidden="1" customHeight="1" x14ac:dyDescent="0.15">
      <c r="B20" s="116"/>
      <c r="C20" s="117"/>
      <c r="D20" s="39" t="s">
        <v>13</v>
      </c>
      <c r="E20" s="122" t="e">
        <f>SUM(E19:P19)</f>
        <v>#VALUE!</v>
      </c>
      <c r="F20" s="123"/>
      <c r="G20" s="123"/>
      <c r="H20" s="123"/>
      <c r="I20" s="123"/>
      <c r="J20" s="123"/>
      <c r="K20" s="123"/>
      <c r="L20" s="123"/>
      <c r="M20" s="123"/>
      <c r="N20" s="123"/>
      <c r="O20" s="123"/>
      <c r="P20" s="124"/>
    </row>
    <row r="21" spans="2:16" ht="28.15" hidden="1" customHeight="1" x14ac:dyDescent="0.15">
      <c r="B21" s="108" t="s">
        <v>37</v>
      </c>
      <c r="C21" s="109"/>
      <c r="D21" s="110"/>
      <c r="E21" s="111" t="e">
        <f>ROUNDDOWN(E20*#REF!/12,0)</f>
        <v>#VALUE!</v>
      </c>
      <c r="F21" s="112"/>
      <c r="G21" s="112"/>
      <c r="H21" s="112"/>
      <c r="I21" s="112"/>
      <c r="J21" s="112"/>
      <c r="K21" s="112"/>
      <c r="L21" s="112"/>
      <c r="M21" s="112"/>
      <c r="N21" s="112"/>
      <c r="O21" s="112"/>
      <c r="P21" s="113"/>
    </row>
    <row r="22" spans="2:16" ht="10.9" customHeight="1" x14ac:dyDescent="0.15">
      <c r="B22" s="41"/>
      <c r="C22" s="41"/>
      <c r="D22" s="42"/>
      <c r="E22" s="42"/>
      <c r="F22" s="42"/>
      <c r="G22" s="42"/>
      <c r="H22" s="42"/>
      <c r="I22" s="42"/>
      <c r="J22" s="42"/>
      <c r="K22" s="42"/>
      <c r="L22" s="42"/>
      <c r="M22" s="42"/>
      <c r="N22" s="43"/>
      <c r="O22" s="42"/>
      <c r="P22" s="42"/>
    </row>
    <row r="23" spans="2:16" x14ac:dyDescent="0.15">
      <c r="B23" s="44" t="s">
        <v>63</v>
      </c>
      <c r="C23" s="44"/>
      <c r="D23" s="45"/>
      <c r="E23" s="44"/>
      <c r="F23" s="44"/>
      <c r="G23" s="44"/>
      <c r="H23" s="44"/>
      <c r="I23" s="45"/>
      <c r="J23" s="45"/>
      <c r="K23" s="45"/>
      <c r="L23" s="45"/>
      <c r="M23" s="45"/>
      <c r="N23" s="45"/>
      <c r="O23" s="45"/>
      <c r="P23" s="45"/>
    </row>
    <row r="24" spans="2:16" ht="17.25" customHeight="1" x14ac:dyDescent="0.15">
      <c r="B24" s="44" t="s">
        <v>77</v>
      </c>
      <c r="C24" s="44"/>
      <c r="D24" s="46"/>
      <c r="E24" s="44"/>
      <c r="F24" s="44"/>
      <c r="G24" s="44"/>
      <c r="H24" s="44"/>
      <c r="I24" s="44"/>
      <c r="J24" s="44"/>
      <c r="K24" s="44"/>
      <c r="L24" s="44"/>
      <c r="M24" s="44"/>
      <c r="N24" s="44"/>
      <c r="O24" s="44"/>
      <c r="P24" s="44"/>
    </row>
    <row r="25" spans="2:16" x14ac:dyDescent="0.15">
      <c r="B25" s="44" t="s">
        <v>65</v>
      </c>
      <c r="C25" s="44"/>
      <c r="D25" s="44"/>
      <c r="E25" s="44"/>
      <c r="F25" s="44"/>
      <c r="G25" s="44"/>
      <c r="H25" s="44"/>
      <c r="I25" s="44"/>
      <c r="J25" s="44"/>
      <c r="K25" s="44"/>
      <c r="L25" s="44"/>
      <c r="M25" s="44"/>
      <c r="N25" s="44"/>
      <c r="O25" s="44"/>
      <c r="P25" s="44"/>
    </row>
    <row r="26" spans="2:16" x14ac:dyDescent="0.15">
      <c r="B26" s="44" t="s">
        <v>64</v>
      </c>
      <c r="C26" s="44"/>
      <c r="D26" s="44"/>
      <c r="E26" s="44"/>
      <c r="F26" s="44"/>
      <c r="G26" s="44"/>
      <c r="H26" s="44"/>
      <c r="I26" s="44"/>
      <c r="J26" s="44"/>
      <c r="K26" s="44"/>
      <c r="L26" s="44"/>
      <c r="M26" s="44"/>
      <c r="N26" s="44"/>
      <c r="O26" s="44"/>
      <c r="P26" s="44"/>
    </row>
    <row r="27" spans="2:16" x14ac:dyDescent="0.15">
      <c r="B27" s="1" t="s">
        <v>72</v>
      </c>
    </row>
    <row r="30" spans="2:16" x14ac:dyDescent="0.15">
      <c r="D30" s="36"/>
    </row>
  </sheetData>
  <sheetProtection algorithmName="SHA-512" hashValue="O8hnX0sFOpu96y6Z2kMq2/qZmzDtjiTSglkvoOWinYkCI0E72rzOjL7b4yiovcpjmMoqKE7LwsM6+jFgIc9iUg==" saltValue="3u0xkAs4OZDbToSBz/veIg==" spinCount="100000" sheet="1" objects="1" scenarios="1"/>
  <mergeCells count="20">
    <mergeCell ref="B3:P3"/>
    <mergeCell ref="E15:P15"/>
    <mergeCell ref="B8:D8"/>
    <mergeCell ref="B9:D9"/>
    <mergeCell ref="B10:D10"/>
    <mergeCell ref="B11:D11"/>
    <mergeCell ref="B13:D13"/>
    <mergeCell ref="B14:C15"/>
    <mergeCell ref="B7:D7"/>
    <mergeCell ref="K5:P6"/>
    <mergeCell ref="B12:D12"/>
    <mergeCell ref="E7:J7"/>
    <mergeCell ref="K7:P7"/>
    <mergeCell ref="B21:D21"/>
    <mergeCell ref="E21:P21"/>
    <mergeCell ref="B16:C17"/>
    <mergeCell ref="E17:P17"/>
    <mergeCell ref="B18:D18"/>
    <mergeCell ref="B19:C20"/>
    <mergeCell ref="E20:P20"/>
  </mergeCells>
  <phoneticPr fontId="1"/>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計算書</vt:lpstr>
      <vt:lpstr>計算書 (自動計算) </vt:lpstr>
      <vt:lpstr>計算書 (自動計算)  (4)</vt:lpstr>
      <vt:lpstr>計算書 (自動計算)  (2)</vt:lpstr>
      <vt:lpstr>計算書 (自動計算)  (3)</vt:lpstr>
      <vt:lpstr>様式第2号</vt:lpstr>
      <vt:lpstr>計算書!Print_Area</vt:lpstr>
      <vt:lpstr>'計算書 (自動計算) '!Print_Area</vt:lpstr>
      <vt:lpstr>'計算書 (自動計算)  (2)'!Print_Area</vt:lpstr>
      <vt:lpstr>'計算書 (自動計算)  (3)'!Print_Area</vt:lpstr>
      <vt:lpstr>'計算書 (自動計算)  (4)'!Print_Area</vt:lpstr>
      <vt:lpstr>様式第2号!Print_Area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落合　征弥</cp:lastModifiedBy>
  <cp:lastPrinted>2024-03-30T07:02:09Z</cp:lastPrinted>
  <dcterms:created xsi:type="dcterms:W3CDTF">2020-06-25T01:40:15Z</dcterms:created>
  <dcterms:modified xsi:type="dcterms:W3CDTF">2024-04-01T00:35:55Z</dcterms:modified>
</cp:coreProperties>
</file>