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
<Relationships xmlns="http://schemas.openxmlformats.org/package/2006/relationships">
  <Relationship Id="rId3" Type="http://schemas.openxmlformats.org/package/2006/relationships/metadata/core-properties" Target="docProps/core.xml" />
  <Relationship Id="rId2" Type="http://schemas.openxmlformats.org/package/2006/relationships/metadata/thumbnail" Target="docProps/thumbnail.emf" />
  <Relationship Id="rId1" Type="http://schemas.openxmlformats.org/officeDocument/2006/relationships/officeDocument" Target="xl/workbook.xml" />
  <Relationship Id="rId5" Type="http://schemas.openxmlformats.org/officeDocument/2006/relationships/custom-properties" Target="docProps/custom.xml" />
  <Relationship Id="rId4" Type="http://schemas.openxmlformats.org/officeDocument/2006/relationships/extended-properties" Target="docProps/app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erior.sharepoint.com/sites/reri/Shared Documents/000所内共有/06_受託調査/2026年度/【受26●●】熊本市産業連関表利活用支援業務（旧2020年表作成業務フォルダ）/★推計作業/880　経済波及効果分析ツール/観光イベント用修正/"/>
    </mc:Choice>
  </mc:AlternateContent>
  <xr:revisionPtr revIDLastSave="295" documentId="8_{FFDE6D08-352A-4631-A235-BFB61B3B1107}" xr6:coauthVersionLast="47" xr6:coauthVersionMax="47" xr10:uidLastSave="{288AB4C4-4BA5-43AE-BF9A-86B2DF8D5C20}"/>
  <bookViews>
    <workbookView xWindow="-110" yWindow="-110" windowWidth="38620" windowHeight="21100" tabRatio="681" xr2:uid="{00000000-000D-0000-FFFF-FFFF00000000}"/>
  </bookViews>
  <sheets>
    <sheet name="説明シート" sheetId="31" r:id="rId1"/>
    <sheet name="入力シート" sheetId="14" r:id="rId2"/>
    <sheet name="与件データ作成シート" sheetId="27" r:id="rId3"/>
    <sheet name="出力シート" sheetId="18" r:id="rId4"/>
    <sheet name="フローチャート図" sheetId="30" r:id="rId5"/>
    <sheet name="与件データ計算シート" sheetId="26" r:id="rId6"/>
    <sheet name="按分データ等" sheetId="25" r:id="rId7"/>
    <sheet name="計算シート１" sheetId="12" r:id="rId8"/>
    <sheet name="計算シート２" sheetId="24" r:id="rId9"/>
    <sheet name="関係係数シート" sheetId="17" r:id="rId10"/>
    <sheet name="マージンシート" sheetId="16" r:id="rId11"/>
  </sheets>
  <definedNames>
    <definedName name="_xlnm.Print_Area" localSheetId="10">マージンシート!$B$3:$J$44</definedName>
    <definedName name="_xlnm.Print_Area" localSheetId="9">関係係数シート!$B$2:$CS$42</definedName>
    <definedName name="_xlnm.Print_Area" localSheetId="7">計算シート１!$B$4:$G$42</definedName>
    <definedName name="_xlnm.Print_Area" localSheetId="8">計算シート２!$B$7:$AE$45</definedName>
    <definedName name="_xlnm.Print_Area" localSheetId="3">出力シート!$B$1:$K$135</definedName>
    <definedName name="_xlnm.Print_Area" localSheetId="0">説明シート!$B$1:$K$142</definedName>
    <definedName name="_xlnm.Print_Area" localSheetId="1">入力シート!$B$5:$E$45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25" l="1"/>
  <c r="P25" i="25"/>
  <c r="M11" i="17" l="1"/>
  <c r="L11" i="17"/>
  <c r="E6" i="25" l="1"/>
  <c r="D18" i="25" l="1"/>
  <c r="E17" i="25"/>
  <c r="D6" i="25" s="1"/>
  <c r="E16" i="25"/>
  <c r="AA304" i="26" l="1"/>
  <c r="AA303" i="26"/>
  <c r="AA298" i="26"/>
  <c r="AA295" i="26"/>
  <c r="AA292" i="26"/>
  <c r="AA291" i="26"/>
  <c r="AA290" i="26"/>
  <c r="AA289" i="26"/>
  <c r="AA288" i="26"/>
  <c r="AA287" i="26"/>
  <c r="AA286" i="26"/>
  <c r="AA284" i="26"/>
  <c r="AA283" i="26"/>
  <c r="AA281" i="26"/>
  <c r="AA279" i="26"/>
  <c r="AA278" i="26"/>
  <c r="AA276" i="26"/>
  <c r="AA275" i="26"/>
  <c r="AA273" i="26"/>
  <c r="AA270" i="26"/>
  <c r="AA267" i="26"/>
  <c r="K15" i="17" l="1"/>
  <c r="G19" i="14" s="1"/>
  <c r="K14" i="17"/>
  <c r="G18" i="14" s="1"/>
  <c r="K13" i="17"/>
  <c r="G17" i="14" s="1"/>
  <c r="K12" i="17"/>
  <c r="G16" i="14" s="1"/>
  <c r="K11" i="17"/>
  <c r="G15" i="14" s="1"/>
  <c r="K10" i="17"/>
  <c r="G14" i="14" s="1"/>
  <c r="K9" i="17"/>
  <c r="G13" i="14" s="1"/>
  <c r="K8" i="17"/>
  <c r="G12" i="14" s="1"/>
  <c r="K7" i="17"/>
  <c r="G11" i="14" s="1"/>
  <c r="AA252" i="26" l="1"/>
  <c r="AA251" i="26"/>
  <c r="AA246" i="26"/>
  <c r="AA243" i="26"/>
  <c r="AA240" i="26"/>
  <c r="AA239" i="26"/>
  <c r="AA238" i="26"/>
  <c r="AA237" i="26"/>
  <c r="AA236" i="26"/>
  <c r="AA235" i="26"/>
  <c r="AA234" i="26"/>
  <c r="AA232" i="26"/>
  <c r="AA231" i="26"/>
  <c r="AA229" i="26"/>
  <c r="AA227" i="26"/>
  <c r="AA226" i="26"/>
  <c r="AA224" i="26"/>
  <c r="AA223" i="26"/>
  <c r="AA221" i="26"/>
  <c r="AA218" i="26"/>
  <c r="AA215" i="26"/>
  <c r="AA200" i="26"/>
  <c r="AA199" i="26"/>
  <c r="AA194" i="26"/>
  <c r="AA191" i="26"/>
  <c r="AA188" i="26"/>
  <c r="AA187" i="26"/>
  <c r="AA186" i="26"/>
  <c r="AA185" i="26"/>
  <c r="AA184" i="26"/>
  <c r="AA183" i="26"/>
  <c r="AA182" i="26"/>
  <c r="AA180" i="26"/>
  <c r="AA179" i="26"/>
  <c r="AA177" i="26"/>
  <c r="AA175" i="26"/>
  <c r="AA174" i="26"/>
  <c r="AA172" i="26"/>
  <c r="AA171" i="26"/>
  <c r="AA169" i="26"/>
  <c r="AA166" i="26"/>
  <c r="AA163" i="26"/>
  <c r="AA148" i="26"/>
  <c r="AA147" i="26"/>
  <c r="AA142" i="26"/>
  <c r="AA139" i="26"/>
  <c r="AA136" i="26"/>
  <c r="AA135" i="26"/>
  <c r="AA134" i="26"/>
  <c r="AA133" i="26"/>
  <c r="AA132" i="26"/>
  <c r="AA131" i="26"/>
  <c r="AA130" i="26"/>
  <c r="AA128" i="26"/>
  <c r="AA127" i="26"/>
  <c r="AA125" i="26"/>
  <c r="AA123" i="26"/>
  <c r="AA122" i="26"/>
  <c r="AA120" i="26"/>
  <c r="AA119" i="26"/>
  <c r="AA117" i="26"/>
  <c r="AA114" i="26"/>
  <c r="AA111" i="26"/>
  <c r="AA96" i="26"/>
  <c r="AA95" i="26"/>
  <c r="AA90" i="26"/>
  <c r="AA87" i="26"/>
  <c r="AA84" i="26"/>
  <c r="AA83" i="26"/>
  <c r="AA82" i="26"/>
  <c r="AA81" i="26"/>
  <c r="AA80" i="26"/>
  <c r="AA79" i="26"/>
  <c r="AA78" i="26"/>
  <c r="AA76" i="26"/>
  <c r="AA75" i="26"/>
  <c r="AA73" i="26"/>
  <c r="AA71" i="26"/>
  <c r="AA70" i="26"/>
  <c r="AA68" i="26"/>
  <c r="AA67" i="26"/>
  <c r="AA65" i="26"/>
  <c r="AA62" i="26"/>
  <c r="AA59" i="26"/>
  <c r="AA43" i="26"/>
  <c r="AA42" i="26"/>
  <c r="AA37" i="26"/>
  <c r="AA34" i="26"/>
  <c r="AA31" i="26"/>
  <c r="AA30" i="26"/>
  <c r="AA29" i="26"/>
  <c r="AA28" i="26"/>
  <c r="AA27" i="26"/>
  <c r="AA26" i="26"/>
  <c r="AA25" i="26"/>
  <c r="AA23" i="26"/>
  <c r="AA22" i="26"/>
  <c r="AA20" i="26"/>
  <c r="AA18" i="26"/>
  <c r="AA17" i="26"/>
  <c r="AA15" i="26"/>
  <c r="AA14" i="26"/>
  <c r="AA12" i="26"/>
  <c r="AA9" i="26"/>
  <c r="AA6" i="26"/>
  <c r="E67" i="25" l="1"/>
  <c r="E71" i="27"/>
  <c r="E32" i="27" l="1"/>
  <c r="E63" i="27" l="1"/>
  <c r="E51" i="27"/>
  <c r="E43" i="27"/>
  <c r="E37" i="27"/>
  <c r="E29" i="27"/>
  <c r="E14" i="27"/>
  <c r="N48" i="27" l="1"/>
  <c r="N36" i="27"/>
  <c r="N35" i="27"/>
  <c r="N34" i="27"/>
  <c r="N33" i="27"/>
  <c r="N32" i="27"/>
  <c r="N31" i="27"/>
  <c r="N30" i="27"/>
  <c r="N23" i="27"/>
  <c r="N20" i="27"/>
  <c r="N19" i="27"/>
  <c r="E271" i="26"/>
  <c r="D271" i="26"/>
  <c r="E270" i="26"/>
  <c r="D270" i="26"/>
  <c r="E269" i="26"/>
  <c r="D269" i="26"/>
  <c r="E268" i="26"/>
  <c r="D268" i="26"/>
  <c r="E267" i="26"/>
  <c r="D267" i="26"/>
  <c r="H267" i="26" s="1"/>
  <c r="U270" i="26" s="1"/>
  <c r="E266" i="26"/>
  <c r="D266" i="26"/>
  <c r="E66" i="25"/>
  <c r="E55" i="25"/>
  <c r="H78" i="25" s="1"/>
  <c r="E54" i="25"/>
  <c r="G77" i="25" l="1"/>
  <c r="I270" i="26" s="1"/>
  <c r="K271" i="26"/>
  <c r="H77" i="25"/>
  <c r="G78" i="25"/>
  <c r="I78" i="25" s="1"/>
  <c r="J267" i="26"/>
  <c r="U290" i="26" s="1"/>
  <c r="E272" i="26"/>
  <c r="D272" i="26"/>
  <c r="I77" i="25" l="1"/>
  <c r="I271" i="26"/>
  <c r="V284" i="26" s="1"/>
  <c r="K270" i="26"/>
  <c r="V298" i="26" s="1"/>
  <c r="V281" i="26" l="1"/>
  <c r="V283" i="26"/>
  <c r="V282" i="26"/>
  <c r="V299" i="26"/>
  <c r="V297" i="26"/>
  <c r="V300" i="26"/>
  <c r="V296" i="26"/>
  <c r="D219" i="26"/>
  <c r="D218" i="26"/>
  <c r="D217" i="26"/>
  <c r="D216" i="26"/>
  <c r="D215" i="26"/>
  <c r="D214" i="26"/>
  <c r="D45" i="14"/>
  <c r="D163" i="26"/>
  <c r="D162" i="26"/>
  <c r="D220" i="26" l="1"/>
  <c r="D164" i="26"/>
  <c r="C110" i="26"/>
  <c r="D59" i="26"/>
  <c r="D58" i="26"/>
  <c r="C5" i="26"/>
  <c r="E65" i="25"/>
  <c r="E64" i="25"/>
  <c r="E63" i="25"/>
  <c r="E62" i="25"/>
  <c r="E53" i="25"/>
  <c r="E52" i="25"/>
  <c r="E51" i="25"/>
  <c r="E50" i="25"/>
  <c r="G76" i="25" l="1"/>
  <c r="I269" i="26" s="1"/>
  <c r="G74" i="25"/>
  <c r="I267" i="26" s="1"/>
  <c r="G73" i="25"/>
  <c r="I266" i="26" s="1"/>
  <c r="G75" i="25"/>
  <c r="I268" i="26" s="1"/>
  <c r="H75" i="25"/>
  <c r="H73" i="25"/>
  <c r="H74" i="25"/>
  <c r="H76" i="25"/>
  <c r="H59" i="26"/>
  <c r="G59" i="26"/>
  <c r="I272" i="26" l="1"/>
  <c r="I73" i="25"/>
  <c r="K266" i="26"/>
  <c r="I76" i="25"/>
  <c r="K269" i="26"/>
  <c r="V291" i="26" s="1"/>
  <c r="I75" i="25"/>
  <c r="K268" i="26"/>
  <c r="I74" i="25"/>
  <c r="K267" i="26"/>
  <c r="V290" i="26" s="1"/>
  <c r="K272" i="26" l="1"/>
  <c r="V310" i="26"/>
  <c r="V306" i="26"/>
  <c r="V302" i="26"/>
  <c r="V309" i="26"/>
  <c r="V305" i="26"/>
  <c r="V307" i="26"/>
  <c r="V308" i="26"/>
  <c r="V304" i="26"/>
  <c r="V303" i="26"/>
  <c r="V294" i="26"/>
  <c r="V293" i="26"/>
  <c r="W290" i="26"/>
  <c r="E68" i="25"/>
  <c r="E56" i="25"/>
  <c r="D42" i="25"/>
  <c r="V311" i="26" l="1"/>
  <c r="E42" i="25"/>
  <c r="G32" i="25"/>
  <c r="F32" i="25"/>
  <c r="E5" i="25" s="1"/>
  <c r="E32" i="25"/>
  <c r="D32" i="25"/>
  <c r="D5" i="25" s="1"/>
  <c r="F18" i="25"/>
  <c r="E18" i="25"/>
  <c r="D31" i="27"/>
  <c r="J70" i="27"/>
  <c r="J69" i="27"/>
  <c r="J68" i="27"/>
  <c r="J67" i="27"/>
  <c r="J66" i="27"/>
  <c r="J65" i="27"/>
  <c r="G70" i="27"/>
  <c r="G69" i="27"/>
  <c r="G68" i="27"/>
  <c r="V271" i="26" s="1"/>
  <c r="G67" i="27"/>
  <c r="G66" i="27"/>
  <c r="V270" i="26" s="1"/>
  <c r="G65" i="27"/>
  <c r="G57" i="27"/>
  <c r="G56" i="27"/>
  <c r="G55" i="27"/>
  <c r="G54" i="27"/>
  <c r="G53" i="27"/>
  <c r="G52" i="27"/>
  <c r="F46" i="27"/>
  <c r="G45" i="27"/>
  <c r="G44" i="27"/>
  <c r="G38" i="27"/>
  <c r="F32" i="27"/>
  <c r="G31" i="27"/>
  <c r="G30" i="27"/>
  <c r="G15" i="27"/>
  <c r="G64" i="27"/>
  <c r="F58" i="27"/>
  <c r="I71" i="27"/>
  <c r="H71" i="27"/>
  <c r="F71" i="27"/>
  <c r="D67" i="25" l="1"/>
  <c r="D66" i="25"/>
  <c r="D63" i="25"/>
  <c r="D65" i="25"/>
  <c r="D64" i="25"/>
  <c r="D62" i="25"/>
  <c r="E7" i="25"/>
  <c r="G40" i="25"/>
  <c r="F40" i="25"/>
  <c r="D54" i="25"/>
  <c r="D55" i="25"/>
  <c r="D53" i="25"/>
  <c r="D51" i="25"/>
  <c r="F51" i="25" s="1"/>
  <c r="D50" i="25"/>
  <c r="D52" i="25"/>
  <c r="G58" i="26"/>
  <c r="G60" i="26" s="1"/>
  <c r="H58" i="26"/>
  <c r="L58" i="26" s="1"/>
  <c r="O82" i="26" s="1"/>
  <c r="D7" i="25"/>
  <c r="V277" i="26"/>
  <c r="V275" i="26"/>
  <c r="V278" i="26"/>
  <c r="V276" i="26"/>
  <c r="V274" i="26"/>
  <c r="V279" i="26"/>
  <c r="K70" i="27"/>
  <c r="V273" i="26"/>
  <c r="K65" i="27"/>
  <c r="K69" i="27"/>
  <c r="K67" i="27"/>
  <c r="F41" i="25"/>
  <c r="P82" i="26"/>
  <c r="P30" i="26"/>
  <c r="G41" i="25"/>
  <c r="P83" i="26"/>
  <c r="P31" i="26"/>
  <c r="P59" i="26"/>
  <c r="P6" i="26"/>
  <c r="P58" i="26"/>
  <c r="P5" i="26"/>
  <c r="C59" i="26"/>
  <c r="F59" i="26"/>
  <c r="K59" i="26" s="1"/>
  <c r="G32" i="27"/>
  <c r="K66" i="27"/>
  <c r="J71" i="27"/>
  <c r="K68" i="27"/>
  <c r="F5" i="25" l="1"/>
  <c r="F62" i="25"/>
  <c r="D68" i="25"/>
  <c r="F68" i="25" s="1"/>
  <c r="F65" i="25"/>
  <c r="H65" i="25" s="1"/>
  <c r="F63" i="25"/>
  <c r="H63" i="25" s="1"/>
  <c r="F64" i="25"/>
  <c r="H64" i="25" s="1"/>
  <c r="F66" i="25"/>
  <c r="H66" i="25" s="1"/>
  <c r="F67" i="25"/>
  <c r="H67" i="25" s="1"/>
  <c r="G42" i="25"/>
  <c r="H218" i="26" s="1"/>
  <c r="G51" i="25"/>
  <c r="H51" i="25"/>
  <c r="D76" i="25"/>
  <c r="E76" i="25"/>
  <c r="J269" i="26" s="1"/>
  <c r="U291" i="26" s="1"/>
  <c r="F53" i="25"/>
  <c r="D75" i="25"/>
  <c r="E75" i="25"/>
  <c r="J268" i="26" s="1"/>
  <c r="F52" i="25"/>
  <c r="H52" i="25" s="1"/>
  <c r="D78" i="25"/>
  <c r="H271" i="26" s="1"/>
  <c r="F55" i="25"/>
  <c r="E78" i="25"/>
  <c r="G6" i="25"/>
  <c r="G5" i="25"/>
  <c r="H5" i="25" s="1"/>
  <c r="F6" i="25"/>
  <c r="D73" i="25"/>
  <c r="E73" i="25"/>
  <c r="J266" i="26" s="1"/>
  <c r="F50" i="25"/>
  <c r="D56" i="25"/>
  <c r="F56" i="25" s="1"/>
  <c r="D77" i="25"/>
  <c r="H270" i="26" s="1"/>
  <c r="E77" i="25"/>
  <c r="F54" i="25"/>
  <c r="H54" i="25" s="1"/>
  <c r="N42" i="27"/>
  <c r="V268" i="26"/>
  <c r="V267" i="26"/>
  <c r="V269" i="26"/>
  <c r="H60" i="26"/>
  <c r="Q82" i="26"/>
  <c r="H41" i="25"/>
  <c r="G163" i="26" s="1"/>
  <c r="H40" i="25"/>
  <c r="G162" i="26" s="1"/>
  <c r="F42" i="25"/>
  <c r="L59" i="26"/>
  <c r="O83" i="26" s="1"/>
  <c r="O59" i="26"/>
  <c r="G71" i="27"/>
  <c r="K71" i="27" s="1"/>
  <c r="E58" i="27"/>
  <c r="G58" i="27" s="1"/>
  <c r="E46" i="27"/>
  <c r="G46" i="27" s="1"/>
  <c r="G66" i="25" l="1"/>
  <c r="K242" i="26" s="1"/>
  <c r="H110" i="26"/>
  <c r="L110" i="26" s="1"/>
  <c r="H216" i="26"/>
  <c r="L240" i="26" s="1"/>
  <c r="H214" i="26"/>
  <c r="H215" i="26"/>
  <c r="L239" i="26" s="1"/>
  <c r="V238" i="26" s="1"/>
  <c r="H219" i="26"/>
  <c r="L243" i="26" s="1"/>
  <c r="H217" i="26"/>
  <c r="L241" i="26" s="1"/>
  <c r="V239" i="26" s="1"/>
  <c r="G67" i="25"/>
  <c r="I67" i="25" s="1"/>
  <c r="G64" i="25"/>
  <c r="I64" i="25" s="1"/>
  <c r="G63" i="25"/>
  <c r="I63" i="25" s="1"/>
  <c r="G65" i="25"/>
  <c r="I65" i="25" s="1"/>
  <c r="I66" i="25"/>
  <c r="G62" i="25"/>
  <c r="H62" i="25"/>
  <c r="G54" i="25"/>
  <c r="I54" i="25" s="1"/>
  <c r="G52" i="25"/>
  <c r="I52" i="25" s="1"/>
  <c r="K58" i="26"/>
  <c r="O58" i="26" s="1"/>
  <c r="Q58" i="26" s="1"/>
  <c r="H6" i="25"/>
  <c r="H7" i="25" s="1"/>
  <c r="H269" i="26"/>
  <c r="U271" i="26" s="1"/>
  <c r="F76" i="25"/>
  <c r="H268" i="26"/>
  <c r="F75" i="25"/>
  <c r="G50" i="25"/>
  <c r="H50" i="25"/>
  <c r="F78" i="25"/>
  <c r="J271" i="26"/>
  <c r="U284" i="26"/>
  <c r="W284" i="26" s="1"/>
  <c r="U282" i="26"/>
  <c r="W282" i="26" s="1"/>
  <c r="U281" i="26"/>
  <c r="W281" i="26" s="1"/>
  <c r="U283" i="26"/>
  <c r="W283" i="26" s="1"/>
  <c r="H266" i="26"/>
  <c r="F73" i="25"/>
  <c r="W291" i="26"/>
  <c r="F77" i="25"/>
  <c r="J270" i="26"/>
  <c r="U294" i="26"/>
  <c r="W294" i="26" s="1"/>
  <c r="U293" i="26"/>
  <c r="W293" i="26" s="1"/>
  <c r="G55" i="25"/>
  <c r="H55" i="25"/>
  <c r="U307" i="26"/>
  <c r="W307" i="26" s="1"/>
  <c r="AA280" i="26" s="1"/>
  <c r="U305" i="26"/>
  <c r="W305" i="26" s="1"/>
  <c r="U306" i="26"/>
  <c r="W306" i="26" s="1"/>
  <c r="U309" i="26"/>
  <c r="W309" i="26" s="1"/>
  <c r="U310" i="26"/>
  <c r="W310" i="26" s="1"/>
  <c r="AA294" i="26" s="1"/>
  <c r="U302" i="26"/>
  <c r="W302" i="26" s="1"/>
  <c r="U303" i="26"/>
  <c r="W303" i="26" s="1"/>
  <c r="U304" i="26"/>
  <c r="W304" i="26" s="1"/>
  <c r="U308" i="26"/>
  <c r="W308" i="26" s="1"/>
  <c r="AA282" i="26" s="1"/>
  <c r="G53" i="25"/>
  <c r="H53" i="25"/>
  <c r="I51" i="25"/>
  <c r="V285" i="26"/>
  <c r="V177" i="26"/>
  <c r="V178" i="26"/>
  <c r="V180" i="26"/>
  <c r="V179" i="26"/>
  <c r="U179" i="26"/>
  <c r="U180" i="26"/>
  <c r="U178" i="26"/>
  <c r="U94" i="26"/>
  <c r="U98" i="26"/>
  <c r="U101" i="26"/>
  <c r="U99" i="26"/>
  <c r="U97" i="26"/>
  <c r="U95" i="26"/>
  <c r="U102" i="26"/>
  <c r="U100" i="26"/>
  <c r="U96" i="26"/>
  <c r="U82" i="26"/>
  <c r="U92" i="26"/>
  <c r="U83" i="26"/>
  <c r="U90" i="26"/>
  <c r="U85" i="26"/>
  <c r="U89" i="26"/>
  <c r="U91" i="26"/>
  <c r="U88" i="26"/>
  <c r="U86" i="26"/>
  <c r="V175" i="26"/>
  <c r="V174" i="26"/>
  <c r="L242" i="26"/>
  <c r="H163" i="26"/>
  <c r="H42" i="25"/>
  <c r="H162" i="26"/>
  <c r="G216" i="26"/>
  <c r="G214" i="26"/>
  <c r="G218" i="26"/>
  <c r="G215" i="26"/>
  <c r="G217" i="26"/>
  <c r="G219" i="26"/>
  <c r="G110" i="26"/>
  <c r="V171" i="26"/>
  <c r="V164" i="26"/>
  <c r="V170" i="26"/>
  <c r="V167" i="26"/>
  <c r="V166" i="26"/>
  <c r="V165" i="26"/>
  <c r="V163" i="26"/>
  <c r="V173" i="26"/>
  <c r="V169" i="26"/>
  <c r="V172" i="26"/>
  <c r="Q59" i="26"/>
  <c r="Q83" i="26"/>
  <c r="O84" i="26"/>
  <c r="L111" i="26" l="1"/>
  <c r="V146" i="26" s="1"/>
  <c r="H220" i="26"/>
  <c r="L238" i="26"/>
  <c r="L244" i="26" s="1"/>
  <c r="K238" i="26"/>
  <c r="U241" i="26" s="1"/>
  <c r="K240" i="26"/>
  <c r="U258" i="26" s="1"/>
  <c r="K243" i="26"/>
  <c r="U247" i="26" s="1"/>
  <c r="K241" i="26"/>
  <c r="U239" i="26" s="1"/>
  <c r="W239" i="26" s="1"/>
  <c r="K239" i="26"/>
  <c r="U238" i="26" s="1"/>
  <c r="W238" i="26" s="1"/>
  <c r="I62" i="25"/>
  <c r="O60" i="26"/>
  <c r="J272" i="26"/>
  <c r="I55" i="25"/>
  <c r="U267" i="26"/>
  <c r="U269" i="26"/>
  <c r="U268" i="26"/>
  <c r="H272" i="26"/>
  <c r="U275" i="26"/>
  <c r="W275" i="26" s="1"/>
  <c r="AA269" i="26" s="1"/>
  <c r="U276" i="26"/>
  <c r="W276" i="26" s="1"/>
  <c r="AA271" i="26" s="1"/>
  <c r="U278" i="26"/>
  <c r="W278" i="26" s="1"/>
  <c r="AA277" i="26" s="1"/>
  <c r="U279" i="26"/>
  <c r="W279" i="26" s="1"/>
  <c r="AA285" i="26" s="1"/>
  <c r="U274" i="26"/>
  <c r="W274" i="26" s="1"/>
  <c r="AA268" i="26" s="1"/>
  <c r="U277" i="26"/>
  <c r="W277" i="26" s="1"/>
  <c r="AA274" i="26" s="1"/>
  <c r="U273" i="26"/>
  <c r="I53" i="25"/>
  <c r="U298" i="26"/>
  <c r="W298" i="26" s="1"/>
  <c r="AA297" i="26" s="1"/>
  <c r="U296" i="26"/>
  <c r="W296" i="26" s="1"/>
  <c r="U300" i="26"/>
  <c r="W300" i="26" s="1"/>
  <c r="AA302" i="26" s="1"/>
  <c r="U299" i="26"/>
  <c r="W299" i="26" s="1"/>
  <c r="U297" i="26"/>
  <c r="W297" i="26" s="1"/>
  <c r="AA296" i="26" s="1"/>
  <c r="I50" i="25"/>
  <c r="U76" i="26"/>
  <c r="U70" i="26"/>
  <c r="U67" i="26"/>
  <c r="U65" i="26"/>
  <c r="U61" i="26"/>
  <c r="U69" i="26"/>
  <c r="U74" i="26"/>
  <c r="U68" i="26"/>
  <c r="U73" i="26"/>
  <c r="U62" i="26"/>
  <c r="U66" i="26"/>
  <c r="U71" i="26"/>
  <c r="U63" i="26"/>
  <c r="U75" i="26"/>
  <c r="U59" i="26"/>
  <c r="U60" i="26"/>
  <c r="W178" i="26"/>
  <c r="V206" i="26"/>
  <c r="V202" i="26"/>
  <c r="V198" i="26"/>
  <c r="V203" i="26"/>
  <c r="V199" i="26"/>
  <c r="V205" i="26"/>
  <c r="V201" i="26"/>
  <c r="V204" i="26"/>
  <c r="V200" i="26"/>
  <c r="W180" i="26"/>
  <c r="V153" i="26"/>
  <c r="V149" i="26"/>
  <c r="V154" i="26"/>
  <c r="V150" i="26"/>
  <c r="V152" i="26"/>
  <c r="V151" i="26"/>
  <c r="V147" i="26"/>
  <c r="W179" i="26"/>
  <c r="V102" i="26"/>
  <c r="W102" i="26" s="1"/>
  <c r="AA86" i="26" s="1"/>
  <c r="V98" i="26"/>
  <c r="W98" i="26" s="1"/>
  <c r="V94" i="26"/>
  <c r="W94" i="26" s="1"/>
  <c r="V101" i="26"/>
  <c r="W101" i="26" s="1"/>
  <c r="V97" i="26"/>
  <c r="W97" i="26" s="1"/>
  <c r="V100" i="26"/>
  <c r="W100" i="26" s="1"/>
  <c r="AA74" i="26" s="1"/>
  <c r="V96" i="26"/>
  <c r="W96" i="26" s="1"/>
  <c r="V99" i="26"/>
  <c r="W99" i="26" s="1"/>
  <c r="AA72" i="26" s="1"/>
  <c r="V95" i="26"/>
  <c r="W95" i="26" s="1"/>
  <c r="V73" i="26"/>
  <c r="V76" i="26"/>
  <c r="V75" i="26"/>
  <c r="V74" i="26"/>
  <c r="U250" i="26"/>
  <c r="U257" i="26"/>
  <c r="U255" i="26"/>
  <c r="U253" i="26"/>
  <c r="U251" i="26"/>
  <c r="U198" i="26"/>
  <c r="U205" i="26"/>
  <c r="U203" i="26"/>
  <c r="U206" i="26"/>
  <c r="U204" i="26"/>
  <c r="V181" i="26"/>
  <c r="V257" i="26"/>
  <c r="V253" i="26"/>
  <c r="V258" i="26"/>
  <c r="V256" i="26"/>
  <c r="V254" i="26"/>
  <c r="V252" i="26"/>
  <c r="V250" i="26"/>
  <c r="V255" i="26"/>
  <c r="V251" i="26"/>
  <c r="U146" i="26"/>
  <c r="U148" i="26"/>
  <c r="U153" i="26"/>
  <c r="U151" i="26"/>
  <c r="U149" i="26"/>
  <c r="U147" i="26"/>
  <c r="U152" i="26"/>
  <c r="U154" i="26"/>
  <c r="U150" i="26"/>
  <c r="U103" i="26"/>
  <c r="V245" i="26"/>
  <c r="V247" i="26"/>
  <c r="V244" i="26"/>
  <c r="V246" i="26"/>
  <c r="V248" i="26"/>
  <c r="V242" i="26"/>
  <c r="V241" i="26"/>
  <c r="V83" i="26"/>
  <c r="W83" i="26" s="1"/>
  <c r="V86" i="26"/>
  <c r="W86" i="26" s="1"/>
  <c r="V90" i="26"/>
  <c r="W90" i="26" s="1"/>
  <c r="AA89" i="26" s="1"/>
  <c r="V82" i="26"/>
  <c r="V92" i="26"/>
  <c r="W92" i="26" s="1"/>
  <c r="V88" i="26"/>
  <c r="W88" i="26" s="1"/>
  <c r="V85" i="26"/>
  <c r="W85" i="26" s="1"/>
  <c r="V89" i="26"/>
  <c r="W89" i="26" s="1"/>
  <c r="V91" i="26"/>
  <c r="W91" i="26" s="1"/>
  <c r="V68" i="26"/>
  <c r="V66" i="26"/>
  <c r="V71" i="26"/>
  <c r="V70" i="26"/>
  <c r="V69" i="26"/>
  <c r="V67" i="26"/>
  <c r="U177" i="26"/>
  <c r="W177" i="26" s="1"/>
  <c r="U175" i="26"/>
  <c r="W175" i="26" s="1"/>
  <c r="U174" i="26"/>
  <c r="W174" i="26" s="1"/>
  <c r="K111" i="26"/>
  <c r="K110" i="26"/>
  <c r="L219" i="26"/>
  <c r="K219" i="26"/>
  <c r="L218" i="26"/>
  <c r="K218" i="26"/>
  <c r="L217" i="26"/>
  <c r="V219" i="26" s="1"/>
  <c r="K217" i="26"/>
  <c r="U219" i="26" s="1"/>
  <c r="L216" i="26"/>
  <c r="V221" i="26" s="1"/>
  <c r="K216" i="26"/>
  <c r="U221" i="26" s="1"/>
  <c r="L215" i="26"/>
  <c r="V218" i="26" s="1"/>
  <c r="K215" i="26"/>
  <c r="U218" i="26" s="1"/>
  <c r="L214" i="26"/>
  <c r="K214" i="26"/>
  <c r="V189" i="26"/>
  <c r="V186" i="26"/>
  <c r="V196" i="26"/>
  <c r="V190" i="26"/>
  <c r="V187" i="26"/>
  <c r="V195" i="26"/>
  <c r="V193" i="26"/>
  <c r="V194" i="26"/>
  <c r="V192" i="26"/>
  <c r="G164" i="26"/>
  <c r="U172" i="26"/>
  <c r="W172" i="26" s="1"/>
  <c r="U170" i="26"/>
  <c r="W170" i="26" s="1"/>
  <c r="U169" i="26"/>
  <c r="W169" i="26" s="1"/>
  <c r="U167" i="26"/>
  <c r="W167" i="26" s="1"/>
  <c r="U165" i="26"/>
  <c r="W165" i="26" s="1"/>
  <c r="U171" i="26"/>
  <c r="W171" i="26" s="1"/>
  <c r="U164" i="26"/>
  <c r="W164" i="26" s="1"/>
  <c r="U163" i="26"/>
  <c r="U166" i="26"/>
  <c r="W166" i="26" s="1"/>
  <c r="U173" i="26"/>
  <c r="W173" i="26" s="1"/>
  <c r="AA170" i="26" s="1"/>
  <c r="U199" i="26"/>
  <c r="U192" i="26"/>
  <c r="U187" i="26"/>
  <c r="U200" i="26"/>
  <c r="U194" i="26"/>
  <c r="U202" i="26"/>
  <c r="U201" i="26"/>
  <c r="U195" i="26"/>
  <c r="H164" i="26"/>
  <c r="U189" i="26"/>
  <c r="U186" i="26"/>
  <c r="U190" i="26"/>
  <c r="U196" i="26"/>
  <c r="U193" i="26"/>
  <c r="V137" i="26"/>
  <c r="V142" i="26"/>
  <c r="V138" i="26"/>
  <c r="V143" i="26"/>
  <c r="V135" i="26"/>
  <c r="V141" i="26"/>
  <c r="V134" i="26"/>
  <c r="V144" i="26"/>
  <c r="V140" i="26"/>
  <c r="U135" i="26"/>
  <c r="L112" i="26"/>
  <c r="U134" i="26"/>
  <c r="U144" i="26"/>
  <c r="U143" i="26"/>
  <c r="U141" i="26"/>
  <c r="U140" i="26"/>
  <c r="U137" i="26"/>
  <c r="U138" i="26"/>
  <c r="U142" i="26"/>
  <c r="G220" i="26"/>
  <c r="Q60" i="26"/>
  <c r="V61" i="26"/>
  <c r="V62" i="26"/>
  <c r="V65" i="26"/>
  <c r="V60" i="26"/>
  <c r="V63" i="26"/>
  <c r="V59" i="26"/>
  <c r="Q84" i="26"/>
  <c r="V148" i="26" l="1"/>
  <c r="U245" i="26"/>
  <c r="U246" i="26"/>
  <c r="U248" i="26"/>
  <c r="U242" i="26"/>
  <c r="W242" i="26" s="1"/>
  <c r="U244" i="26"/>
  <c r="W244" i="26" s="1"/>
  <c r="U252" i="26"/>
  <c r="U254" i="26"/>
  <c r="W254" i="26" s="1"/>
  <c r="U256" i="26"/>
  <c r="W256" i="26" s="1"/>
  <c r="AA230" i="26" s="1"/>
  <c r="W67" i="26"/>
  <c r="AA61" i="26" s="1"/>
  <c r="K244" i="26"/>
  <c r="W60" i="26"/>
  <c r="W69" i="26"/>
  <c r="AA66" i="26" s="1"/>
  <c r="W63" i="26"/>
  <c r="AA93" i="26" s="1"/>
  <c r="W65" i="26"/>
  <c r="AA58" i="26" s="1"/>
  <c r="W66" i="26"/>
  <c r="AA60" i="26" s="1"/>
  <c r="W61" i="26"/>
  <c r="W62" i="26"/>
  <c r="W73" i="26"/>
  <c r="U77" i="26"/>
  <c r="W70" i="26"/>
  <c r="AA69" i="26" s="1"/>
  <c r="W75" i="26"/>
  <c r="W311" i="26"/>
  <c r="W76" i="26"/>
  <c r="AA94" i="26" s="1"/>
  <c r="W74" i="26"/>
  <c r="AA88" i="26" s="1"/>
  <c r="U311" i="26"/>
  <c r="U285" i="26"/>
  <c r="U217" i="26"/>
  <c r="U216" i="26"/>
  <c r="U215" i="26"/>
  <c r="U231" i="26"/>
  <c r="U232" i="26"/>
  <c r="U230" i="26"/>
  <c r="U229" i="26"/>
  <c r="V216" i="26"/>
  <c r="V217" i="26"/>
  <c r="V215" i="26"/>
  <c r="V231" i="26"/>
  <c r="V232" i="26"/>
  <c r="V230" i="26"/>
  <c r="V229" i="26"/>
  <c r="W199" i="26"/>
  <c r="AA164" i="26" s="1"/>
  <c r="W198" i="26"/>
  <c r="AA162" i="26" s="1"/>
  <c r="W250" i="26"/>
  <c r="V128" i="26"/>
  <c r="V127" i="26"/>
  <c r="V126" i="26"/>
  <c r="V125" i="26"/>
  <c r="V259" i="26"/>
  <c r="W153" i="26"/>
  <c r="W258" i="26"/>
  <c r="AA242" i="26" s="1"/>
  <c r="W206" i="26"/>
  <c r="AA190" i="26" s="1"/>
  <c r="W205" i="26"/>
  <c r="AA181" i="26" s="1"/>
  <c r="V207" i="26"/>
  <c r="W257" i="26"/>
  <c r="U207" i="26"/>
  <c r="U181" i="26"/>
  <c r="W204" i="26"/>
  <c r="AA178" i="26" s="1"/>
  <c r="V155" i="26"/>
  <c r="W151" i="26"/>
  <c r="AA124" i="26" s="1"/>
  <c r="W146" i="26"/>
  <c r="W152" i="26"/>
  <c r="AA126" i="26" s="1"/>
  <c r="U155" i="26"/>
  <c r="U128" i="26"/>
  <c r="U126" i="26"/>
  <c r="U127" i="26"/>
  <c r="W82" i="26"/>
  <c r="W103" i="26" s="1"/>
  <c r="V103" i="26"/>
  <c r="V77" i="26"/>
  <c r="W68" i="26"/>
  <c r="AA63" i="26" s="1"/>
  <c r="W71" i="26"/>
  <c r="AA77" i="26" s="1"/>
  <c r="W154" i="26"/>
  <c r="AA138" i="26" s="1"/>
  <c r="W149" i="26"/>
  <c r="W247" i="26"/>
  <c r="W246" i="26"/>
  <c r="AA245" i="26" s="1"/>
  <c r="W245" i="26"/>
  <c r="W253" i="26"/>
  <c r="W255" i="26"/>
  <c r="AA228" i="26" s="1"/>
  <c r="W252" i="26"/>
  <c r="W251" i="26"/>
  <c r="W241" i="26"/>
  <c r="U226" i="26"/>
  <c r="U222" i="26"/>
  <c r="U225" i="26"/>
  <c r="U227" i="26"/>
  <c r="U223" i="26"/>
  <c r="U224" i="26"/>
  <c r="U122" i="26"/>
  <c r="U120" i="26"/>
  <c r="U118" i="26"/>
  <c r="U121" i="26"/>
  <c r="U119" i="26"/>
  <c r="U125" i="26"/>
  <c r="U123" i="26"/>
  <c r="V225" i="26"/>
  <c r="V224" i="26"/>
  <c r="V226" i="26"/>
  <c r="V222" i="26"/>
  <c r="V227" i="26"/>
  <c r="V223" i="26"/>
  <c r="V120" i="26"/>
  <c r="V118" i="26"/>
  <c r="V123" i="26"/>
  <c r="V122" i="26"/>
  <c r="V121" i="26"/>
  <c r="V119" i="26"/>
  <c r="W150" i="26"/>
  <c r="W189" i="26"/>
  <c r="W200" i="26"/>
  <c r="AA165" i="26" s="1"/>
  <c r="W196" i="26"/>
  <c r="AA198" i="26" s="1"/>
  <c r="W195" i="26"/>
  <c r="W142" i="26"/>
  <c r="AA141" i="26" s="1"/>
  <c r="W201" i="26"/>
  <c r="AA167" i="26" s="1"/>
  <c r="W187" i="26"/>
  <c r="AA197" i="26" s="1"/>
  <c r="W192" i="26"/>
  <c r="W190" i="26"/>
  <c r="W194" i="26"/>
  <c r="AA193" i="26" s="1"/>
  <c r="W202" i="26"/>
  <c r="AA173" i="26" s="1"/>
  <c r="W203" i="26"/>
  <c r="AA176" i="26" s="1"/>
  <c r="W141" i="26"/>
  <c r="W143" i="26"/>
  <c r="L220" i="26"/>
  <c r="W193" i="26"/>
  <c r="AA192" i="26" s="1"/>
  <c r="K220" i="26"/>
  <c r="W148" i="26"/>
  <c r="W140" i="26"/>
  <c r="U112" i="26"/>
  <c r="U117" i="26"/>
  <c r="U113" i="26"/>
  <c r="U115" i="26"/>
  <c r="U111" i="26"/>
  <c r="U114" i="26"/>
  <c r="V114" i="26"/>
  <c r="V113" i="26"/>
  <c r="V115" i="26"/>
  <c r="V117" i="26"/>
  <c r="V112" i="26"/>
  <c r="V111" i="26"/>
  <c r="W138" i="26"/>
  <c r="W144" i="26"/>
  <c r="W135" i="26"/>
  <c r="W163" i="26"/>
  <c r="W137" i="26"/>
  <c r="W134" i="26"/>
  <c r="W147" i="26"/>
  <c r="W186" i="26"/>
  <c r="AA196" i="26" s="1"/>
  <c r="W59" i="26"/>
  <c r="AA64" i="26" s="1"/>
  <c r="U259" i="26" l="1"/>
  <c r="W248" i="26"/>
  <c r="AA85" i="26"/>
  <c r="AA91" i="26"/>
  <c r="W77" i="26"/>
  <c r="AA195" i="26"/>
  <c r="AA189" i="26"/>
  <c r="W181" i="26"/>
  <c r="AA168" i="26"/>
  <c r="AA92" i="26"/>
  <c r="W259" i="26"/>
  <c r="W232" i="26"/>
  <c r="AA250" i="26" s="1"/>
  <c r="W231" i="26"/>
  <c r="V233" i="26"/>
  <c r="W230" i="26"/>
  <c r="AA244" i="26" s="1"/>
  <c r="W207" i="26"/>
  <c r="U233" i="26"/>
  <c r="W127" i="26"/>
  <c r="W128" i="26"/>
  <c r="AA146" i="26" s="1"/>
  <c r="W155" i="26"/>
  <c r="V129" i="26"/>
  <c r="U129" i="26"/>
  <c r="W120" i="26"/>
  <c r="AA115" i="26" s="1"/>
  <c r="W125" i="26"/>
  <c r="W126" i="26"/>
  <c r="AA140" i="26" s="1"/>
  <c r="W119" i="26"/>
  <c r="AA113" i="26" s="1"/>
  <c r="W118" i="26"/>
  <c r="AA112" i="26" s="1"/>
  <c r="W122" i="26"/>
  <c r="AA121" i="26" s="1"/>
  <c r="W123" i="26"/>
  <c r="AA129" i="26" s="1"/>
  <c r="W121" i="26"/>
  <c r="AA118" i="26" s="1"/>
  <c r="N14" i="27" l="1"/>
  <c r="W270" i="26"/>
  <c r="AA300" i="26" s="1"/>
  <c r="D60" i="26"/>
  <c r="K60" i="26"/>
  <c r="W267" i="26" l="1"/>
  <c r="AA272" i="26" s="1"/>
  <c r="F7" i="25"/>
  <c r="F5" i="26" s="1"/>
  <c r="G7" i="25"/>
  <c r="G5" i="26" s="1"/>
  <c r="L60" i="26"/>
  <c r="W222" i="26"/>
  <c r="AA216" i="26" s="1"/>
  <c r="W271" i="26"/>
  <c r="AA301" i="26" s="1"/>
  <c r="W268" i="26"/>
  <c r="AA293" i="26" s="1"/>
  <c r="W269" i="26"/>
  <c r="AA299" i="26" s="1"/>
  <c r="W273" i="26"/>
  <c r="AA266" i="26" s="1"/>
  <c r="N39" i="27"/>
  <c r="W218" i="26"/>
  <c r="AA248" i="26" s="1"/>
  <c r="W215" i="26"/>
  <c r="AA220" i="26" s="1"/>
  <c r="W285" i="26" l="1"/>
  <c r="N47" i="27"/>
  <c r="N17" i="27"/>
  <c r="L6" i="26"/>
  <c r="O31" i="26" s="1"/>
  <c r="Q31" i="26" s="1"/>
  <c r="V50" i="26" s="1"/>
  <c r="L5" i="26"/>
  <c r="K6" i="26"/>
  <c r="O6" i="26" s="1"/>
  <c r="Q6" i="26" s="1"/>
  <c r="K5" i="26"/>
  <c r="W221" i="26"/>
  <c r="AA214" i="26" s="1"/>
  <c r="W219" i="26"/>
  <c r="W226" i="26"/>
  <c r="AA225" i="26" s="1"/>
  <c r="W216" i="26"/>
  <c r="W227" i="26"/>
  <c r="W229" i="26"/>
  <c r="W217" i="26"/>
  <c r="AA247" i="26" s="1"/>
  <c r="W225" i="26"/>
  <c r="AA222" i="26" s="1"/>
  <c r="W223" i="26"/>
  <c r="AA217" i="26" s="1"/>
  <c r="W224" i="26"/>
  <c r="W117" i="26"/>
  <c r="AA110" i="26" s="1"/>
  <c r="W115" i="26"/>
  <c r="AA145" i="26" s="1"/>
  <c r="W114" i="26"/>
  <c r="AA144" i="26" s="1"/>
  <c r="W112" i="26"/>
  <c r="AA137" i="26" s="1"/>
  <c r="W111" i="26"/>
  <c r="AA116" i="26" s="1"/>
  <c r="W113" i="26"/>
  <c r="AA143" i="26" s="1"/>
  <c r="K112" i="26"/>
  <c r="AA241" i="26" l="1"/>
  <c r="AA249" i="26"/>
  <c r="AA233" i="26"/>
  <c r="AA219" i="26"/>
  <c r="W233" i="26"/>
  <c r="V48" i="26"/>
  <c r="V44" i="26"/>
  <c r="V47" i="26"/>
  <c r="V43" i="26"/>
  <c r="V46" i="26"/>
  <c r="V42" i="26"/>
  <c r="V49" i="26"/>
  <c r="V45" i="26"/>
  <c r="V21" i="26"/>
  <c r="V20" i="26"/>
  <c r="V22" i="26"/>
  <c r="W129" i="26"/>
  <c r="V15" i="26"/>
  <c r="V12" i="26"/>
  <c r="V23" i="26"/>
  <c r="V18" i="26"/>
  <c r="V14" i="26"/>
  <c r="V17" i="26"/>
  <c r="V13" i="26"/>
  <c r="V16" i="26"/>
  <c r="V37" i="26"/>
  <c r="V31" i="26"/>
  <c r="V40" i="26"/>
  <c r="V36" i="26"/>
  <c r="V30" i="26"/>
  <c r="V38" i="26"/>
  <c r="V34" i="26"/>
  <c r="V33" i="26"/>
  <c r="V39" i="26"/>
  <c r="V7" i="26"/>
  <c r="V10" i="26"/>
  <c r="V6" i="26"/>
  <c r="V9" i="26"/>
  <c r="V8" i="26"/>
  <c r="K7" i="26"/>
  <c r="O5" i="26"/>
  <c r="Q5" i="26" s="1"/>
  <c r="O30" i="26"/>
  <c r="L7" i="26"/>
  <c r="AA305" i="26"/>
  <c r="AA201" i="26"/>
  <c r="V51" i="26" l="1"/>
  <c r="U21" i="26"/>
  <c r="V24" i="26"/>
  <c r="U22" i="26"/>
  <c r="AA149" i="26"/>
  <c r="AA253" i="26"/>
  <c r="U20" i="26"/>
  <c r="U18" i="26"/>
  <c r="W18" i="26" s="1"/>
  <c r="U23" i="26"/>
  <c r="W23" i="26" s="1"/>
  <c r="U15" i="26"/>
  <c r="W15" i="26" s="1"/>
  <c r="U13" i="26"/>
  <c r="W13" i="26" s="1"/>
  <c r="U16" i="26"/>
  <c r="W16" i="26" s="1"/>
  <c r="AA13" i="26" s="1"/>
  <c r="N18" i="27" s="1"/>
  <c r="U17" i="26"/>
  <c r="W17" i="26" s="1"/>
  <c r="U12" i="26"/>
  <c r="U14" i="26"/>
  <c r="W14" i="26" s="1"/>
  <c r="O32" i="26"/>
  <c r="Q30" i="26"/>
  <c r="U50" i="26" s="1"/>
  <c r="W50" i="26" s="1"/>
  <c r="O7" i="26"/>
  <c r="AA97" i="26"/>
  <c r="W21" i="26" l="1"/>
  <c r="W20" i="26"/>
  <c r="W22" i="26"/>
  <c r="U48" i="26"/>
  <c r="U44" i="26"/>
  <c r="U46" i="26"/>
  <c r="U47" i="26"/>
  <c r="U43" i="26"/>
  <c r="U49" i="26"/>
  <c r="W49" i="26" s="1"/>
  <c r="U45" i="26"/>
  <c r="W45" i="26" s="1"/>
  <c r="AA10" i="26" s="1"/>
  <c r="U30" i="26"/>
  <c r="U42" i="26"/>
  <c r="Q32" i="26"/>
  <c r="U37" i="26"/>
  <c r="W37" i="26" s="1"/>
  <c r="U31" i="26"/>
  <c r="W31" i="26" s="1"/>
  <c r="U40" i="26"/>
  <c r="W40" i="26" s="1"/>
  <c r="AA41" i="26" s="1"/>
  <c r="N46" i="27" s="1"/>
  <c r="U36" i="26"/>
  <c r="W36" i="26" s="1"/>
  <c r="U38" i="26"/>
  <c r="W38" i="26" s="1"/>
  <c r="AA36" i="26" s="1"/>
  <c r="U34" i="26"/>
  <c r="W34" i="26" s="1"/>
  <c r="U33" i="26"/>
  <c r="W33" i="26" s="1"/>
  <c r="U39" i="26"/>
  <c r="W39" i="26" s="1"/>
  <c r="U8" i="26"/>
  <c r="W8" i="26" s="1"/>
  <c r="W12" i="26"/>
  <c r="U7" i="26"/>
  <c r="W7" i="26" s="1"/>
  <c r="U10" i="26"/>
  <c r="W10" i="26" s="1"/>
  <c r="U6" i="26"/>
  <c r="U9" i="26"/>
  <c r="Q7" i="26"/>
  <c r="E33" i="12"/>
  <c r="E7" i="12"/>
  <c r="E8" i="12"/>
  <c r="E9" i="12"/>
  <c r="E10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4" i="12"/>
  <c r="E35" i="12"/>
  <c r="E37" i="12"/>
  <c r="E39" i="12"/>
  <c r="E43" i="12"/>
  <c r="E44" i="12"/>
  <c r="E6" i="12"/>
  <c r="E5" i="12"/>
  <c r="N11" i="27" l="1"/>
  <c r="N41" i="27"/>
  <c r="N25" i="27"/>
  <c r="U51" i="26"/>
  <c r="W51" i="26" s="1"/>
  <c r="AA40" i="26"/>
  <c r="N45" i="27" s="1"/>
  <c r="AA38" i="26"/>
  <c r="AA32" i="26"/>
  <c r="N37" i="27" s="1"/>
  <c r="AA35" i="26"/>
  <c r="N40" i="27" s="1"/>
  <c r="AA33" i="26"/>
  <c r="W42" i="26"/>
  <c r="AA5" i="26" s="1"/>
  <c r="N10" i="27" s="1"/>
  <c r="W46" i="26"/>
  <c r="W48" i="26"/>
  <c r="W6" i="26"/>
  <c r="U24" i="26"/>
  <c r="W24" i="26" s="1"/>
  <c r="W43" i="26"/>
  <c r="W44" i="26"/>
  <c r="W47" i="26"/>
  <c r="W9" i="26"/>
  <c r="W30" i="26"/>
  <c r="D34" i="16"/>
  <c r="D35" i="16"/>
  <c r="D36" i="16"/>
  <c r="D37" i="16"/>
  <c r="D38" i="16"/>
  <c r="D39" i="16"/>
  <c r="D40" i="16"/>
  <c r="D41" i="16"/>
  <c r="D42" i="16"/>
  <c r="D43" i="16"/>
  <c r="D33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N38" i="27" l="1"/>
  <c r="N22" i="27"/>
  <c r="N43" i="27"/>
  <c r="N27" i="27"/>
  <c r="AA24" i="26"/>
  <c r="AA21" i="26"/>
  <c r="N26" i="27" s="1"/>
  <c r="H28" i="16"/>
  <c r="H24" i="16"/>
  <c r="H20" i="16"/>
  <c r="H16" i="16"/>
  <c r="H12" i="16"/>
  <c r="H8" i="16"/>
  <c r="G43" i="16"/>
  <c r="H43" i="16"/>
  <c r="G39" i="16"/>
  <c r="H39" i="16"/>
  <c r="G35" i="16"/>
  <c r="H35" i="16"/>
  <c r="G29" i="16"/>
  <c r="H29" i="16"/>
  <c r="H25" i="16"/>
  <c r="H21" i="16"/>
  <c r="H17" i="16"/>
  <c r="H13" i="16"/>
  <c r="H9" i="16"/>
  <c r="G33" i="16"/>
  <c r="H33" i="16"/>
  <c r="H40" i="16"/>
  <c r="G40" i="16"/>
  <c r="H36" i="16"/>
  <c r="G36" i="16"/>
  <c r="G31" i="16"/>
  <c r="I31" i="16" s="1"/>
  <c r="J31" i="16" s="1"/>
  <c r="D32" i="12" s="1"/>
  <c r="F32" i="12" s="1"/>
  <c r="H27" i="16"/>
  <c r="H23" i="16"/>
  <c r="H19" i="16"/>
  <c r="H15" i="16"/>
  <c r="H11" i="16"/>
  <c r="H7" i="16"/>
  <c r="H42" i="16"/>
  <c r="G42" i="16"/>
  <c r="G38" i="16"/>
  <c r="H38" i="16"/>
  <c r="H34" i="16"/>
  <c r="G34" i="16"/>
  <c r="G30" i="16"/>
  <c r="H30" i="16"/>
  <c r="H26" i="16"/>
  <c r="H22" i="16"/>
  <c r="H18" i="16"/>
  <c r="H14" i="16"/>
  <c r="H10" i="16"/>
  <c r="H6" i="16"/>
  <c r="G41" i="16"/>
  <c r="H41" i="16"/>
  <c r="G37" i="16"/>
  <c r="H37" i="16"/>
  <c r="AA39" i="26"/>
  <c r="AA19" i="26"/>
  <c r="N24" i="27" s="1"/>
  <c r="AA11" i="26"/>
  <c r="N16" i="27" s="1"/>
  <c r="AA8" i="26"/>
  <c r="N13" i="27" s="1"/>
  <c r="AA7" i="26"/>
  <c r="N12" i="27" s="1"/>
  <c r="AA16" i="26"/>
  <c r="N21" i="27" s="1"/>
  <c r="G27" i="16"/>
  <c r="G19" i="16"/>
  <c r="G7" i="16"/>
  <c r="G26" i="16"/>
  <c r="G10" i="16"/>
  <c r="G25" i="16"/>
  <c r="G21" i="16"/>
  <c r="G17" i="16"/>
  <c r="G13" i="16"/>
  <c r="G9" i="16"/>
  <c r="G23" i="16"/>
  <c r="G15" i="16"/>
  <c r="G11" i="16"/>
  <c r="G22" i="16"/>
  <c r="G14" i="16"/>
  <c r="G24" i="16"/>
  <c r="G20" i="16"/>
  <c r="G16" i="16"/>
  <c r="G12" i="16"/>
  <c r="G8" i="16"/>
  <c r="G18" i="16"/>
  <c r="I24" i="16" l="1"/>
  <c r="J24" i="16" s="1"/>
  <c r="I34" i="16"/>
  <c r="J34" i="16" s="1"/>
  <c r="N44" i="27"/>
  <c r="N28" i="27"/>
  <c r="N29" i="27"/>
  <c r="N15" i="27"/>
  <c r="I12" i="16"/>
  <c r="J12" i="16" s="1"/>
  <c r="D13" i="12" s="1"/>
  <c r="F13" i="12" s="1"/>
  <c r="D16" i="24" s="1"/>
  <c r="I8" i="16"/>
  <c r="J8" i="16" s="1"/>
  <c r="D9" i="12" s="1"/>
  <c r="F9" i="12" s="1"/>
  <c r="D12" i="24" s="1"/>
  <c r="I26" i="16"/>
  <c r="J26" i="16" s="1"/>
  <c r="D27" i="12" s="1"/>
  <c r="F27" i="12" s="1"/>
  <c r="D30" i="24" s="1"/>
  <c r="I17" i="16"/>
  <c r="J17" i="16" s="1"/>
  <c r="D18" i="12" s="1"/>
  <c r="F18" i="12" s="1"/>
  <c r="D21" i="24" s="1"/>
  <c r="I10" i="16"/>
  <c r="J10" i="16" s="1"/>
  <c r="D11" i="12" s="1"/>
  <c r="F11" i="12" s="1"/>
  <c r="D14" i="24" s="1"/>
  <c r="I19" i="16"/>
  <c r="J19" i="16" s="1"/>
  <c r="D20" i="12" s="1"/>
  <c r="F20" i="12" s="1"/>
  <c r="D23" i="24" s="1"/>
  <c r="I22" i="16"/>
  <c r="J22" i="16" s="1"/>
  <c r="D23" i="12" s="1"/>
  <c r="F23" i="12" s="1"/>
  <c r="D26" i="24" s="1"/>
  <c r="I15" i="16"/>
  <c r="J15" i="16" s="1"/>
  <c r="D16" i="12" s="1"/>
  <c r="F16" i="12" s="1"/>
  <c r="D19" i="24" s="1"/>
  <c r="I16" i="16"/>
  <c r="J16" i="16" s="1"/>
  <c r="D17" i="12" s="1"/>
  <c r="F17" i="12" s="1"/>
  <c r="D20" i="24" s="1"/>
  <c r="I9" i="16"/>
  <c r="J9" i="16" s="1"/>
  <c r="D10" i="12" s="1"/>
  <c r="F10" i="12" s="1"/>
  <c r="D13" i="24" s="1"/>
  <c r="I25" i="16"/>
  <c r="J25" i="16" s="1"/>
  <c r="D26" i="12" s="1"/>
  <c r="F26" i="12" s="1"/>
  <c r="D29" i="24" s="1"/>
  <c r="I18" i="16"/>
  <c r="J18" i="16" s="1"/>
  <c r="D19" i="12" s="1"/>
  <c r="F19" i="12" s="1"/>
  <c r="D22" i="24" s="1"/>
  <c r="I20" i="16"/>
  <c r="J20" i="16" s="1"/>
  <c r="D21" i="12" s="1"/>
  <c r="F21" i="12" s="1"/>
  <c r="D24" i="24" s="1"/>
  <c r="I11" i="16"/>
  <c r="J11" i="16" s="1"/>
  <c r="D12" i="12" s="1"/>
  <c r="F12" i="12" s="1"/>
  <c r="D15" i="24" s="1"/>
  <c r="I27" i="16"/>
  <c r="J27" i="16" s="1"/>
  <c r="D28" i="12" s="1"/>
  <c r="F28" i="12" s="1"/>
  <c r="D31" i="24" s="1"/>
  <c r="I13" i="16"/>
  <c r="J13" i="16" s="1"/>
  <c r="D14" i="12" s="1"/>
  <c r="F14" i="12" s="1"/>
  <c r="D17" i="24" s="1"/>
  <c r="I37" i="16"/>
  <c r="J37" i="16" s="1"/>
  <c r="D38" i="12" s="1"/>
  <c r="F38" i="12" s="1"/>
  <c r="D40" i="24" s="1"/>
  <c r="I29" i="16"/>
  <c r="J29" i="16" s="1"/>
  <c r="D30" i="12" s="1"/>
  <c r="F30" i="12" s="1"/>
  <c r="D33" i="24" s="1"/>
  <c r="I14" i="16"/>
  <c r="J14" i="16" s="1"/>
  <c r="D15" i="12" s="1"/>
  <c r="F15" i="12" s="1"/>
  <c r="D18" i="24" s="1"/>
  <c r="I23" i="16"/>
  <c r="J23" i="16" s="1"/>
  <c r="D24" i="12" s="1"/>
  <c r="F24" i="12" s="1"/>
  <c r="D27" i="24" s="1"/>
  <c r="I21" i="16"/>
  <c r="J21" i="16" s="1"/>
  <c r="D22" i="12" s="1"/>
  <c r="F22" i="12" s="1"/>
  <c r="D25" i="24" s="1"/>
  <c r="I7" i="16"/>
  <c r="J7" i="16" s="1"/>
  <c r="D8" i="12" s="1"/>
  <c r="F8" i="12" s="1"/>
  <c r="D11" i="24" s="1"/>
  <c r="I38" i="16"/>
  <c r="J38" i="16" s="1"/>
  <c r="D39" i="12" s="1"/>
  <c r="F39" i="12" s="1"/>
  <c r="D41" i="24" s="1"/>
  <c r="I43" i="16"/>
  <c r="J43" i="16" s="1"/>
  <c r="D44" i="12" s="1"/>
  <c r="F44" i="12" s="1"/>
  <c r="D46" i="24" s="1"/>
  <c r="I42" i="16"/>
  <c r="J42" i="16" s="1"/>
  <c r="D43" i="12" s="1"/>
  <c r="F43" i="12" s="1"/>
  <c r="D45" i="24" s="1"/>
  <c r="I40" i="16"/>
  <c r="J40" i="16" s="1"/>
  <c r="D41" i="12" s="1"/>
  <c r="F41" i="12" s="1"/>
  <c r="D43" i="24" s="1"/>
  <c r="I33" i="16"/>
  <c r="J33" i="16" s="1"/>
  <c r="D34" i="12" s="1"/>
  <c r="F34" i="12" s="1"/>
  <c r="D36" i="24" s="1"/>
  <c r="I35" i="16"/>
  <c r="J35" i="16" s="1"/>
  <c r="D36" i="12" s="1"/>
  <c r="F36" i="12" s="1"/>
  <c r="D38" i="24" s="1"/>
  <c r="I41" i="16"/>
  <c r="J41" i="16" s="1"/>
  <c r="D42" i="12" s="1"/>
  <c r="F42" i="12" s="1"/>
  <c r="D44" i="24" s="1"/>
  <c r="I30" i="16"/>
  <c r="J30" i="16" s="1"/>
  <c r="D31" i="12" s="1"/>
  <c r="F31" i="12" s="1"/>
  <c r="D34" i="24" s="1"/>
  <c r="I36" i="16"/>
  <c r="J36" i="16" s="1"/>
  <c r="D37" i="12" s="1"/>
  <c r="F37" i="12" s="1"/>
  <c r="D39" i="24" s="1"/>
  <c r="I39" i="16"/>
  <c r="J39" i="16" s="1"/>
  <c r="D40" i="12" s="1"/>
  <c r="F40" i="12" s="1"/>
  <c r="D42" i="24" s="1"/>
  <c r="AA44" i="26"/>
  <c r="D35" i="12"/>
  <c r="F35" i="12" s="1"/>
  <c r="D37" i="24" s="1"/>
  <c r="D25" i="12"/>
  <c r="F25" i="12" s="1"/>
  <c r="D28" i="24" s="1"/>
  <c r="N49" i="27" l="1"/>
  <c r="E29" i="24"/>
  <c r="AB29" i="24"/>
  <c r="F29" i="24"/>
  <c r="X29" i="24"/>
  <c r="E45" i="24"/>
  <c r="AB45" i="24"/>
  <c r="F45" i="24"/>
  <c r="X45" i="24"/>
  <c r="AB43" i="24"/>
  <c r="X43" i="24"/>
  <c r="F43" i="24"/>
  <c r="E43" i="24"/>
  <c r="E38" i="24"/>
  <c r="X38" i="24"/>
  <c r="AB38" i="24"/>
  <c r="F38" i="24"/>
  <c r="AB18" i="24"/>
  <c r="X18" i="24"/>
  <c r="E18" i="24"/>
  <c r="F18" i="24"/>
  <c r="AB16" i="24"/>
  <c r="X16" i="24"/>
  <c r="F16" i="24"/>
  <c r="E16" i="24"/>
  <c r="AB36" i="24"/>
  <c r="X36" i="24"/>
  <c r="F36" i="24"/>
  <c r="E36" i="24"/>
  <c r="AB20" i="24"/>
  <c r="X20" i="24"/>
  <c r="F20" i="24"/>
  <c r="E20" i="24"/>
  <c r="AB41" i="24"/>
  <c r="X41" i="24"/>
  <c r="E41" i="24"/>
  <c r="F41" i="24"/>
  <c r="AB34" i="24"/>
  <c r="X34" i="24"/>
  <c r="E34" i="24"/>
  <c r="F34" i="24"/>
  <c r="E21" i="24"/>
  <c r="X21" i="24"/>
  <c r="F21" i="24"/>
  <c r="AB21" i="24"/>
  <c r="AB39" i="24"/>
  <c r="X39" i="24"/>
  <c r="F39" i="24"/>
  <c r="E39" i="24"/>
  <c r="E30" i="24"/>
  <c r="AB30" i="24"/>
  <c r="X30" i="24"/>
  <c r="F30" i="24"/>
  <c r="AB11" i="24"/>
  <c r="X11" i="24"/>
  <c r="F11" i="24"/>
  <c r="E11" i="24"/>
  <c r="AB42" i="24"/>
  <c r="X42" i="24"/>
  <c r="E42" i="24"/>
  <c r="F42" i="24"/>
  <c r="E13" i="24"/>
  <c r="AB13" i="24"/>
  <c r="F13" i="24"/>
  <c r="X13" i="24"/>
  <c r="AB40" i="24"/>
  <c r="X40" i="24"/>
  <c r="F40" i="24"/>
  <c r="E40" i="24"/>
  <c r="AB28" i="24"/>
  <c r="X28" i="24"/>
  <c r="F28" i="24"/>
  <c r="E28" i="24"/>
  <c r="AB15" i="24"/>
  <c r="X15" i="24"/>
  <c r="F15" i="24"/>
  <c r="E15" i="24"/>
  <c r="AB19" i="24"/>
  <c r="X19" i="24"/>
  <c r="F19" i="24"/>
  <c r="E19" i="24"/>
  <c r="E46" i="24"/>
  <c r="AB46" i="24"/>
  <c r="X46" i="24"/>
  <c r="F46" i="24"/>
  <c r="E14" i="24"/>
  <c r="AB14" i="24"/>
  <c r="X14" i="24"/>
  <c r="F14" i="24"/>
  <c r="AB27" i="24"/>
  <c r="X27" i="24"/>
  <c r="F27" i="24"/>
  <c r="E27" i="24"/>
  <c r="AB44" i="24"/>
  <c r="X44" i="24"/>
  <c r="F44" i="24"/>
  <c r="E44" i="24"/>
  <c r="E22" i="24"/>
  <c r="X22" i="24"/>
  <c r="AB22" i="24"/>
  <c r="F22" i="24"/>
  <c r="AB23" i="24"/>
  <c r="X23" i="24"/>
  <c r="F23" i="24"/>
  <c r="E23" i="24"/>
  <c r="AB31" i="24"/>
  <c r="X31" i="24"/>
  <c r="F31" i="24"/>
  <c r="E31" i="24"/>
  <c r="AB17" i="24"/>
  <c r="X17" i="24"/>
  <c r="E17" i="24"/>
  <c r="F17" i="24"/>
  <c r="AB12" i="24"/>
  <c r="X12" i="24"/>
  <c r="F12" i="24"/>
  <c r="E12" i="24"/>
  <c r="AB33" i="24"/>
  <c r="X33" i="24"/>
  <c r="E33" i="24"/>
  <c r="F33" i="24"/>
  <c r="AB26" i="24"/>
  <c r="X26" i="24"/>
  <c r="E26" i="24"/>
  <c r="F26" i="24"/>
  <c r="E37" i="24"/>
  <c r="X37" i="24"/>
  <c r="F37" i="24"/>
  <c r="AB37" i="24"/>
  <c r="AB25" i="24"/>
  <c r="X25" i="24"/>
  <c r="E25" i="24"/>
  <c r="F25" i="24"/>
  <c r="AB24" i="24"/>
  <c r="X24" i="24"/>
  <c r="F24" i="24"/>
  <c r="E24" i="24"/>
  <c r="L15" i="17"/>
  <c r="H19" i="14" s="1"/>
  <c r="M15" i="17"/>
  <c r="I19" i="14" s="1"/>
  <c r="L14" i="17"/>
  <c r="H18" i="14" s="1"/>
  <c r="M14" i="17"/>
  <c r="I18" i="14" s="1"/>
  <c r="L13" i="17"/>
  <c r="H17" i="14" s="1"/>
  <c r="M13" i="17"/>
  <c r="I17" i="14" s="1"/>
  <c r="L12" i="17"/>
  <c r="H16" i="14" s="1"/>
  <c r="M12" i="17"/>
  <c r="I16" i="14" s="1"/>
  <c r="H15" i="14"/>
  <c r="I15" i="14"/>
  <c r="L10" i="17"/>
  <c r="H14" i="14" s="1"/>
  <c r="M10" i="17"/>
  <c r="I14" i="14" s="1"/>
  <c r="L9" i="17"/>
  <c r="H13" i="14" s="1"/>
  <c r="M9" i="17"/>
  <c r="I13" i="14" s="1"/>
  <c r="L8" i="17"/>
  <c r="H12" i="14" s="1"/>
  <c r="M8" i="17"/>
  <c r="I12" i="14" s="1"/>
  <c r="L7" i="17"/>
  <c r="H11" i="14" s="1"/>
  <c r="M7" i="17"/>
  <c r="I11" i="14" s="1"/>
  <c r="L16" i="17" l="1"/>
  <c r="H20" i="14"/>
  <c r="M16" i="17"/>
  <c r="I20" i="14"/>
  <c r="L3" i="17" l="1"/>
  <c r="K3" i="17"/>
  <c r="D4" i="16"/>
  <c r="D5" i="16"/>
  <c r="M3" i="17" l="1"/>
  <c r="P47" i="24" s="1"/>
  <c r="H5" i="16"/>
  <c r="H4" i="16"/>
  <c r="G4" i="16"/>
  <c r="G5" i="16"/>
  <c r="D44" i="16"/>
  <c r="G6" i="16"/>
  <c r="I6" i="16" s="1"/>
  <c r="J6" i="16" s="1"/>
  <c r="H32" i="16" l="1"/>
  <c r="I32" i="16" s="1"/>
  <c r="J32" i="16" s="1"/>
  <c r="I5" i="16"/>
  <c r="J5" i="16" s="1"/>
  <c r="D6" i="12" s="1"/>
  <c r="F6" i="12" s="1"/>
  <c r="D9" i="24" s="1"/>
  <c r="I4" i="16"/>
  <c r="G28" i="16"/>
  <c r="I28" i="16" s="1"/>
  <c r="J28" i="16" s="1"/>
  <c r="D7" i="12"/>
  <c r="I44" i="16" l="1"/>
  <c r="J4" i="16"/>
  <c r="D5" i="12" s="1"/>
  <c r="AB9" i="24"/>
  <c r="X9" i="24"/>
  <c r="E9" i="24"/>
  <c r="F9" i="24"/>
  <c r="D33" i="12"/>
  <c r="F33" i="12" s="1"/>
  <c r="D35" i="24" s="1"/>
  <c r="F7" i="12"/>
  <c r="D10" i="24" s="1"/>
  <c r="H44" i="16"/>
  <c r="G44" i="16"/>
  <c r="D29" i="12"/>
  <c r="AB10" i="24" l="1"/>
  <c r="X10" i="24"/>
  <c r="E10" i="24"/>
  <c r="F10" i="24"/>
  <c r="AB35" i="24"/>
  <c r="X35" i="24"/>
  <c r="F35" i="24"/>
  <c r="E35" i="24"/>
  <c r="D45" i="12"/>
  <c r="R10" i="30" s="1"/>
  <c r="J44" i="16"/>
  <c r="F29" i="12" l="1"/>
  <c r="D32" i="24" s="1"/>
  <c r="F5" i="12"/>
  <c r="D8" i="24" s="1"/>
  <c r="G8" i="24" l="1" a="1"/>
  <c r="G43" i="24" s="1"/>
  <c r="H43" i="24" s="1"/>
  <c r="AB32" i="24"/>
  <c r="X32" i="24"/>
  <c r="F32" i="24"/>
  <c r="E32" i="24"/>
  <c r="AB8" i="24"/>
  <c r="X8" i="24"/>
  <c r="F8" i="24"/>
  <c r="E8" i="24"/>
  <c r="D47" i="24"/>
  <c r="N18" i="30" s="1"/>
  <c r="F45" i="12"/>
  <c r="G36" i="24" l="1"/>
  <c r="H36" i="24" s="1"/>
  <c r="G28" i="24"/>
  <c r="H28" i="24" s="1"/>
  <c r="G35" i="24"/>
  <c r="H35" i="24" s="1"/>
  <c r="G46" i="24"/>
  <c r="H46" i="24" s="1"/>
  <c r="G41" i="24"/>
  <c r="H41" i="24" s="1"/>
  <c r="G24" i="24"/>
  <c r="H24" i="24" s="1"/>
  <c r="G31" i="24"/>
  <c r="H31" i="24" s="1"/>
  <c r="G30" i="24"/>
  <c r="H30" i="24" s="1"/>
  <c r="G37" i="24"/>
  <c r="H37" i="24" s="1"/>
  <c r="G19" i="24"/>
  <c r="H19" i="24" s="1"/>
  <c r="G23" i="24"/>
  <c r="H23" i="24" s="1"/>
  <c r="G17" i="24"/>
  <c r="H17" i="24" s="1"/>
  <c r="G13" i="24"/>
  <c r="H13" i="24" s="1"/>
  <c r="G18" i="24"/>
  <c r="H18" i="24" s="1"/>
  <c r="G34" i="24"/>
  <c r="H34" i="24" s="1"/>
  <c r="G12" i="24"/>
  <c r="H12" i="24" s="1"/>
  <c r="G42" i="24"/>
  <c r="H42" i="24" s="1"/>
  <c r="G14" i="24"/>
  <c r="H14" i="24" s="1"/>
  <c r="G8" i="24"/>
  <c r="G20" i="24"/>
  <c r="H20" i="24" s="1"/>
  <c r="G40" i="24"/>
  <c r="H40" i="24" s="1"/>
  <c r="G9" i="24"/>
  <c r="H9" i="24" s="1"/>
  <c r="G45" i="24"/>
  <c r="H45" i="24" s="1"/>
  <c r="G44" i="24"/>
  <c r="H44" i="24" s="1"/>
  <c r="G33" i="24"/>
  <c r="H33" i="24" s="1"/>
  <c r="G22" i="24"/>
  <c r="H22" i="24" s="1"/>
  <c r="G16" i="24"/>
  <c r="H16" i="24" s="1"/>
  <c r="G39" i="24"/>
  <c r="H39" i="24" s="1"/>
  <c r="G11" i="24"/>
  <c r="H11" i="24" s="1"/>
  <c r="G15" i="24"/>
  <c r="H15" i="24" s="1"/>
  <c r="G29" i="24"/>
  <c r="H29" i="24" s="1"/>
  <c r="G26" i="24"/>
  <c r="H26" i="24" s="1"/>
  <c r="G27" i="24"/>
  <c r="H27" i="24" s="1"/>
  <c r="G38" i="24"/>
  <c r="H38" i="24" s="1"/>
  <c r="G10" i="24"/>
  <c r="H10" i="24" s="1"/>
  <c r="G25" i="24"/>
  <c r="H25" i="24" s="1"/>
  <c r="G32" i="24"/>
  <c r="H32" i="24" s="1"/>
  <c r="G21" i="24"/>
  <c r="H21" i="24" s="1"/>
  <c r="F26" i="18"/>
  <c r="E47" i="24"/>
  <c r="F47" i="24"/>
  <c r="H26" i="18" l="1"/>
  <c r="AD18" i="30"/>
  <c r="G26" i="18"/>
  <c r="AA18" i="30"/>
  <c r="G47" i="24"/>
  <c r="R25" i="30" s="1"/>
  <c r="H8" i="24"/>
  <c r="I8" i="24" s="1" a="1"/>
  <c r="I8" i="24" l="1"/>
  <c r="I23" i="24"/>
  <c r="I26" i="24"/>
  <c r="I41" i="24"/>
  <c r="I25" i="24"/>
  <c r="I9" i="24"/>
  <c r="I19" i="24"/>
  <c r="I30" i="24"/>
  <c r="I40" i="24"/>
  <c r="I24" i="24"/>
  <c r="I45" i="24"/>
  <c r="I27" i="24"/>
  <c r="I12" i="24"/>
  <c r="I11" i="24"/>
  <c r="I18" i="24"/>
  <c r="I37" i="24"/>
  <c r="I21" i="24"/>
  <c r="I43" i="24"/>
  <c r="I15" i="24"/>
  <c r="I22" i="24"/>
  <c r="I36" i="24"/>
  <c r="I20" i="24"/>
  <c r="I35" i="24"/>
  <c r="I32" i="24"/>
  <c r="I34" i="24"/>
  <c r="I13" i="24"/>
  <c r="I44" i="24"/>
  <c r="I39" i="24"/>
  <c r="I42" i="24"/>
  <c r="I10" i="24"/>
  <c r="I33" i="24"/>
  <c r="I17" i="24"/>
  <c r="I46" i="24"/>
  <c r="I14" i="24"/>
  <c r="I16" i="24"/>
  <c r="I31" i="24"/>
  <c r="I29" i="24"/>
  <c r="I38" i="24"/>
  <c r="I28" i="24"/>
  <c r="H47" i="24"/>
  <c r="R30" i="30" s="1"/>
  <c r="X47" i="24"/>
  <c r="AB47" i="24"/>
  <c r="K31" i="24" l="1"/>
  <c r="Y31" i="24"/>
  <c r="Z31" i="24" s="1"/>
  <c r="J31" i="24"/>
  <c r="AC31" i="24"/>
  <c r="AD31" i="24" s="1"/>
  <c r="AC17" i="24"/>
  <c r="AD17" i="24" s="1"/>
  <c r="Y17" i="24"/>
  <c r="Z17" i="24" s="1"/>
  <c r="K17" i="24"/>
  <c r="J17" i="24"/>
  <c r="K39" i="24"/>
  <c r="AC39" i="24"/>
  <c r="AD39" i="24" s="1"/>
  <c r="J39" i="24"/>
  <c r="Y39" i="24"/>
  <c r="Z39" i="24" s="1"/>
  <c r="K32" i="24"/>
  <c r="Y32" i="24"/>
  <c r="Z32" i="24" s="1"/>
  <c r="J32" i="24"/>
  <c r="AC32" i="24"/>
  <c r="AD32" i="24" s="1"/>
  <c r="AC22" i="24"/>
  <c r="AD22" i="24" s="1"/>
  <c r="Y22" i="24"/>
  <c r="Z22" i="24" s="1"/>
  <c r="K22" i="24"/>
  <c r="J22" i="24"/>
  <c r="AC37" i="24"/>
  <c r="AD37" i="24" s="1"/>
  <c r="Y37" i="24"/>
  <c r="Z37" i="24" s="1"/>
  <c r="K37" i="24"/>
  <c r="J37" i="24"/>
  <c r="K27" i="24"/>
  <c r="AC27" i="24"/>
  <c r="AD27" i="24" s="1"/>
  <c r="Y27" i="24"/>
  <c r="Z27" i="24" s="1"/>
  <c r="J27" i="24"/>
  <c r="AC30" i="24"/>
  <c r="AD30" i="24" s="1"/>
  <c r="Y30" i="24"/>
  <c r="Z30" i="24" s="1"/>
  <c r="J30" i="24"/>
  <c r="K30" i="24"/>
  <c r="AC41" i="24"/>
  <c r="AD41" i="24" s="1"/>
  <c r="Y41" i="24"/>
  <c r="Z41" i="24" s="1"/>
  <c r="J41" i="24"/>
  <c r="K41" i="24"/>
  <c r="AC29" i="24"/>
  <c r="AD29" i="24" s="1"/>
  <c r="Y29" i="24"/>
  <c r="Z29" i="24" s="1"/>
  <c r="J29" i="24"/>
  <c r="K29" i="24"/>
  <c r="AC46" i="24"/>
  <c r="AD46" i="24" s="1"/>
  <c r="Y46" i="24"/>
  <c r="Z46" i="24" s="1"/>
  <c r="J46" i="24"/>
  <c r="K46" i="24"/>
  <c r="AC42" i="24"/>
  <c r="AD42" i="24" s="1"/>
  <c r="Y42" i="24"/>
  <c r="Z42" i="24" s="1"/>
  <c r="J42" i="24"/>
  <c r="K42" i="24"/>
  <c r="AC34" i="24"/>
  <c r="AD34" i="24" s="1"/>
  <c r="Y34" i="24"/>
  <c r="Z34" i="24" s="1"/>
  <c r="J34" i="24"/>
  <c r="K34" i="24"/>
  <c r="AC36" i="24"/>
  <c r="AD36" i="24" s="1"/>
  <c r="Y36" i="24"/>
  <c r="Z36" i="24" s="1"/>
  <c r="K36" i="24"/>
  <c r="J36" i="24"/>
  <c r="AC21" i="24"/>
  <c r="AD21" i="24" s="1"/>
  <c r="Y21" i="24"/>
  <c r="Z21" i="24" s="1"/>
  <c r="K21" i="24"/>
  <c r="J21" i="24"/>
  <c r="AC12" i="24"/>
  <c r="AD12" i="24" s="1"/>
  <c r="Y12" i="24"/>
  <c r="Z12" i="24" s="1"/>
  <c r="K12" i="24"/>
  <c r="J12" i="24"/>
  <c r="AC40" i="24"/>
  <c r="AD40" i="24" s="1"/>
  <c r="J40" i="24"/>
  <c r="K40" i="24"/>
  <c r="Y40" i="24"/>
  <c r="Z40" i="24" s="1"/>
  <c r="AC25" i="24"/>
  <c r="AD25" i="24" s="1"/>
  <c r="Y25" i="24"/>
  <c r="Z25" i="24" s="1"/>
  <c r="J25" i="24"/>
  <c r="K25" i="24"/>
  <c r="AC28" i="24"/>
  <c r="AD28" i="24" s="1"/>
  <c r="Y28" i="24"/>
  <c r="Z28" i="24" s="1"/>
  <c r="K28" i="24"/>
  <c r="J28" i="24"/>
  <c r="K16" i="24"/>
  <c r="Y16" i="24"/>
  <c r="Z16" i="24" s="1"/>
  <c r="J16" i="24"/>
  <c r="AC16" i="24"/>
  <c r="AD16" i="24" s="1"/>
  <c r="AC33" i="24"/>
  <c r="AD33" i="24" s="1"/>
  <c r="Y33" i="24"/>
  <c r="Z33" i="24" s="1"/>
  <c r="K33" i="24"/>
  <c r="J33" i="24"/>
  <c r="AC44" i="24"/>
  <c r="AD44" i="24" s="1"/>
  <c r="Y44" i="24"/>
  <c r="Z44" i="24" s="1"/>
  <c r="K44" i="24"/>
  <c r="J44" i="24"/>
  <c r="K35" i="24"/>
  <c r="AC35" i="24"/>
  <c r="AD35" i="24" s="1"/>
  <c r="Y35" i="24"/>
  <c r="Z35" i="24" s="1"/>
  <c r="J35" i="24"/>
  <c r="K15" i="24"/>
  <c r="Y15" i="24"/>
  <c r="Z15" i="24" s="1"/>
  <c r="J15" i="24"/>
  <c r="AC15" i="24"/>
  <c r="AD15" i="24" s="1"/>
  <c r="AC18" i="24"/>
  <c r="AD18" i="24" s="1"/>
  <c r="Y18" i="24"/>
  <c r="Z18" i="24" s="1"/>
  <c r="J18" i="24"/>
  <c r="K18" i="24"/>
  <c r="AC45" i="24"/>
  <c r="AD45" i="24" s="1"/>
  <c r="Y45" i="24"/>
  <c r="Z45" i="24" s="1"/>
  <c r="J45" i="24"/>
  <c r="K45" i="24"/>
  <c r="K19" i="24"/>
  <c r="AC19" i="24"/>
  <c r="AD19" i="24" s="1"/>
  <c r="Y19" i="24"/>
  <c r="Z19" i="24" s="1"/>
  <c r="J19" i="24"/>
  <c r="AC26" i="24"/>
  <c r="AD26" i="24" s="1"/>
  <c r="Y26" i="24"/>
  <c r="Z26" i="24" s="1"/>
  <c r="J26" i="24"/>
  <c r="K26" i="24"/>
  <c r="AC38" i="24"/>
  <c r="AD38" i="24" s="1"/>
  <c r="Y38" i="24"/>
  <c r="Z38" i="24" s="1"/>
  <c r="K38" i="24"/>
  <c r="J38" i="24"/>
  <c r="AC14" i="24"/>
  <c r="AD14" i="24" s="1"/>
  <c r="Y14" i="24"/>
  <c r="Z14" i="24" s="1"/>
  <c r="J14" i="24"/>
  <c r="K14" i="24"/>
  <c r="AC10" i="24"/>
  <c r="AD10" i="24" s="1"/>
  <c r="Y10" i="24"/>
  <c r="Z10" i="24" s="1"/>
  <c r="J10" i="24"/>
  <c r="K10" i="24"/>
  <c r="AC13" i="24"/>
  <c r="AD13" i="24" s="1"/>
  <c r="Y13" i="24"/>
  <c r="Z13" i="24" s="1"/>
  <c r="J13" i="24"/>
  <c r="K13" i="24"/>
  <c r="AC20" i="24"/>
  <c r="AD20" i="24" s="1"/>
  <c r="Y20" i="24"/>
  <c r="Z20" i="24" s="1"/>
  <c r="K20" i="24"/>
  <c r="J20" i="24"/>
  <c r="K43" i="24"/>
  <c r="AC43" i="24"/>
  <c r="AD43" i="24" s="1"/>
  <c r="Y43" i="24"/>
  <c r="Z43" i="24" s="1"/>
  <c r="J43" i="24"/>
  <c r="AC11" i="24"/>
  <c r="AD11" i="24" s="1"/>
  <c r="Y11" i="24"/>
  <c r="Z11" i="24" s="1"/>
  <c r="K11" i="24"/>
  <c r="J11" i="24"/>
  <c r="AC24" i="24"/>
  <c r="AD24" i="24" s="1"/>
  <c r="J24" i="24"/>
  <c r="Y24" i="24"/>
  <c r="Z24" i="24" s="1"/>
  <c r="K24" i="24"/>
  <c r="AC9" i="24"/>
  <c r="AD9" i="24" s="1"/>
  <c r="Y9" i="24"/>
  <c r="Z9" i="24" s="1"/>
  <c r="J9" i="24"/>
  <c r="K9" i="24"/>
  <c r="K23" i="24"/>
  <c r="AC23" i="24"/>
  <c r="AD23" i="24" s="1"/>
  <c r="J23" i="24"/>
  <c r="Y23" i="24"/>
  <c r="Z23" i="24" s="1"/>
  <c r="J26" i="18"/>
  <c r="D18" i="30"/>
  <c r="I26" i="18"/>
  <c r="G18" i="30"/>
  <c r="L38" i="24" l="1"/>
  <c r="M38" i="24"/>
  <c r="N38" i="24"/>
  <c r="L24" i="24"/>
  <c r="N24" i="24"/>
  <c r="M24" i="24"/>
  <c r="L11" i="24"/>
  <c r="N11" i="24"/>
  <c r="M11" i="24"/>
  <c r="L15" i="24"/>
  <c r="N15" i="24"/>
  <c r="M15" i="24"/>
  <c r="L41" i="24"/>
  <c r="N41" i="24"/>
  <c r="M41" i="24"/>
  <c r="L25" i="24"/>
  <c r="N25" i="24"/>
  <c r="M25" i="24"/>
  <c r="L16" i="24"/>
  <c r="N16" i="24"/>
  <c r="M16" i="24"/>
  <c r="L29" i="24"/>
  <c r="M29" i="24"/>
  <c r="N29" i="24"/>
  <c r="L32" i="24"/>
  <c r="M32" i="24"/>
  <c r="N32" i="24"/>
  <c r="L35" i="24"/>
  <c r="M35" i="24"/>
  <c r="N35" i="24"/>
  <c r="L45" i="24"/>
  <c r="M45" i="24"/>
  <c r="N45" i="24"/>
  <c r="L39" i="24"/>
  <c r="M39" i="24"/>
  <c r="N39" i="24"/>
  <c r="L12" i="24"/>
  <c r="N12" i="24"/>
  <c r="M12" i="24"/>
  <c r="L30" i="24"/>
  <c r="N30" i="24"/>
  <c r="M30" i="24"/>
  <c r="L13" i="24"/>
  <c r="N13" i="24"/>
  <c r="M13" i="24"/>
  <c r="L17" i="24"/>
  <c r="M17" i="24"/>
  <c r="N17" i="24"/>
  <c r="I47" i="24"/>
  <c r="L9" i="24"/>
  <c r="N9" i="24"/>
  <c r="M9" i="24"/>
  <c r="L20" i="24"/>
  <c r="M20" i="24"/>
  <c r="N20" i="24"/>
  <c r="L42" i="24"/>
  <c r="M42" i="24"/>
  <c r="N42" i="24"/>
  <c r="L46" i="24"/>
  <c r="N46" i="24"/>
  <c r="M46" i="24"/>
  <c r="L37" i="24"/>
  <c r="N37" i="24"/>
  <c r="M37" i="24"/>
  <c r="L21" i="24"/>
  <c r="M21" i="24"/>
  <c r="N21" i="24"/>
  <c r="L28" i="24"/>
  <c r="N28" i="24"/>
  <c r="M28" i="24"/>
  <c r="L19" i="24"/>
  <c r="M19" i="24"/>
  <c r="N19" i="24"/>
  <c r="L23" i="24"/>
  <c r="N23" i="24"/>
  <c r="M23" i="24"/>
  <c r="L34" i="24"/>
  <c r="M34" i="24"/>
  <c r="N34" i="24"/>
  <c r="L27" i="24"/>
  <c r="M27" i="24"/>
  <c r="N27" i="24"/>
  <c r="L18" i="24"/>
  <c r="M18" i="24"/>
  <c r="N18" i="24"/>
  <c r="L40" i="24"/>
  <c r="N40" i="24"/>
  <c r="M40" i="24"/>
  <c r="L26" i="24"/>
  <c r="N26" i="24"/>
  <c r="M26" i="24"/>
  <c r="L10" i="24"/>
  <c r="M10" i="24"/>
  <c r="N10" i="24"/>
  <c r="L33" i="24"/>
  <c r="M33" i="24"/>
  <c r="N33" i="24"/>
  <c r="L36" i="24"/>
  <c r="N36" i="24"/>
  <c r="M36" i="24"/>
  <c r="L31" i="24"/>
  <c r="N31" i="24"/>
  <c r="M31" i="24"/>
  <c r="L43" i="24"/>
  <c r="M43" i="24"/>
  <c r="N43" i="24"/>
  <c r="L22" i="24"/>
  <c r="N22" i="24"/>
  <c r="M22" i="24"/>
  <c r="L14" i="24"/>
  <c r="M14" i="24"/>
  <c r="N14" i="24"/>
  <c r="L44" i="24"/>
  <c r="M44" i="24"/>
  <c r="N44" i="24"/>
  <c r="L8" i="24"/>
  <c r="K8" i="24"/>
  <c r="AC8" i="24"/>
  <c r="AD8" i="24" s="1"/>
  <c r="J8" i="24"/>
  <c r="Y8" i="24"/>
  <c r="Z8" i="24" s="1"/>
  <c r="Y47" i="24" l="1"/>
  <c r="I27" i="18" s="1"/>
  <c r="AC47" i="24"/>
  <c r="F27" i="18"/>
  <c r="N36" i="30"/>
  <c r="J47" i="24"/>
  <c r="M8" i="24"/>
  <c r="M47" i="24" s="1"/>
  <c r="G25" i="18" s="1"/>
  <c r="K47" i="24"/>
  <c r="N8" i="24"/>
  <c r="N47" i="24" s="1"/>
  <c r="L47" i="24"/>
  <c r="G36" i="30" l="1"/>
  <c r="H27" i="18"/>
  <c r="AD36" i="30"/>
  <c r="G27" i="18"/>
  <c r="AA36" i="30"/>
  <c r="J27" i="18"/>
  <c r="D36" i="30"/>
  <c r="Q47" i="24"/>
  <c r="H25" i="18"/>
  <c r="Z47" i="24"/>
  <c r="I25" i="18" s="1"/>
  <c r="AD47" i="24"/>
  <c r="J25" i="18" s="1"/>
  <c r="F25" i="18"/>
  <c r="R43" i="30" l="1"/>
  <c r="R45" i="24"/>
  <c r="S45" i="24" s="1"/>
  <c r="R41" i="24"/>
  <c r="S41" i="24" s="1"/>
  <c r="R37" i="24"/>
  <c r="S37" i="24" s="1"/>
  <c r="R33" i="24"/>
  <c r="S33" i="24" s="1"/>
  <c r="R29" i="24"/>
  <c r="S29" i="24" s="1"/>
  <c r="R25" i="24"/>
  <c r="S25" i="24" s="1"/>
  <c r="R21" i="24"/>
  <c r="S21" i="24" s="1"/>
  <c r="R17" i="24"/>
  <c r="S17" i="24" s="1"/>
  <c r="R13" i="24"/>
  <c r="S13" i="24" s="1"/>
  <c r="R9" i="24"/>
  <c r="S9" i="24" s="1"/>
  <c r="R44" i="24"/>
  <c r="S44" i="24" s="1"/>
  <c r="R40" i="24"/>
  <c r="S40" i="24" s="1"/>
  <c r="R36" i="24"/>
  <c r="S36" i="24" s="1"/>
  <c r="R32" i="24"/>
  <c r="S32" i="24" s="1"/>
  <c r="R28" i="24"/>
  <c r="S28" i="24" s="1"/>
  <c r="R24" i="24"/>
  <c r="S24" i="24" s="1"/>
  <c r="R20" i="24"/>
  <c r="S20" i="24" s="1"/>
  <c r="R16" i="24"/>
  <c r="S16" i="24" s="1"/>
  <c r="R12" i="24"/>
  <c r="S12" i="24" s="1"/>
  <c r="R43" i="24"/>
  <c r="S43" i="24" s="1"/>
  <c r="R35" i="24"/>
  <c r="S35" i="24" s="1"/>
  <c r="R27" i="24"/>
  <c r="S27" i="24" s="1"/>
  <c r="R19" i="24"/>
  <c r="S19" i="24" s="1"/>
  <c r="R11" i="24"/>
  <c r="S11" i="24" s="1"/>
  <c r="R42" i="24"/>
  <c r="S42" i="24" s="1"/>
  <c r="R34" i="24"/>
  <c r="S34" i="24" s="1"/>
  <c r="R26" i="24"/>
  <c r="S26" i="24" s="1"/>
  <c r="R18" i="24"/>
  <c r="S18" i="24" s="1"/>
  <c r="R10" i="24"/>
  <c r="S10" i="24" s="1"/>
  <c r="R31" i="24"/>
  <c r="S31" i="24" s="1"/>
  <c r="R15" i="24"/>
  <c r="S15" i="24" s="1"/>
  <c r="R46" i="24"/>
  <c r="S46" i="24" s="1"/>
  <c r="R30" i="24"/>
  <c r="S30" i="24" s="1"/>
  <c r="R14" i="24"/>
  <c r="S14" i="24" s="1"/>
  <c r="R39" i="24"/>
  <c r="S39" i="24" s="1"/>
  <c r="R23" i="24"/>
  <c r="S23" i="24" s="1"/>
  <c r="R38" i="24"/>
  <c r="S38" i="24" s="1"/>
  <c r="R22" i="24"/>
  <c r="S22" i="24" s="1"/>
  <c r="R8" i="24"/>
  <c r="R47" i="24" l="1"/>
  <c r="S8" i="24"/>
  <c r="T8" i="24" s="1" a="1"/>
  <c r="T8" i="24" l="1"/>
  <c r="T43" i="24"/>
  <c r="T15" i="24"/>
  <c r="T18" i="24"/>
  <c r="T37" i="24"/>
  <c r="T21" i="24"/>
  <c r="T39" i="24"/>
  <c r="T46" i="24"/>
  <c r="T14" i="24"/>
  <c r="T32" i="24"/>
  <c r="T16" i="24"/>
  <c r="T19" i="24"/>
  <c r="T9" i="24"/>
  <c r="T20" i="24"/>
  <c r="T35" i="24"/>
  <c r="T42" i="24"/>
  <c r="T10" i="24"/>
  <c r="T33" i="24"/>
  <c r="T17" i="24"/>
  <c r="T31" i="24"/>
  <c r="T38" i="24"/>
  <c r="T44" i="24"/>
  <c r="T28" i="24"/>
  <c r="T12" i="24"/>
  <c r="T41" i="24"/>
  <c r="T11" i="24"/>
  <c r="T36" i="24"/>
  <c r="T27" i="24"/>
  <c r="T34" i="24"/>
  <c r="T45" i="24"/>
  <c r="T29" i="24"/>
  <c r="T13" i="24"/>
  <c r="T23" i="24"/>
  <c r="T30" i="24"/>
  <c r="T40" i="24"/>
  <c r="T24" i="24"/>
  <c r="T26" i="24"/>
  <c r="T25" i="24"/>
  <c r="T22" i="24"/>
  <c r="S47" i="24"/>
  <c r="R48" i="30" s="1"/>
  <c r="AE26" i="24" l="1"/>
  <c r="AK26" i="24" s="1"/>
  <c r="AA26" i="24"/>
  <c r="AJ26" i="24" s="1"/>
  <c r="V26" i="24"/>
  <c r="AI26" i="24" s="1"/>
  <c r="U26" i="24"/>
  <c r="AH26" i="24" s="1"/>
  <c r="AG26" i="24"/>
  <c r="U23" i="24"/>
  <c r="AH23" i="24" s="1"/>
  <c r="AE23" i="24"/>
  <c r="AK23" i="24" s="1"/>
  <c r="AA23" i="24"/>
  <c r="AJ23" i="24" s="1"/>
  <c r="V23" i="24"/>
  <c r="AI23" i="24" s="1"/>
  <c r="AG23" i="24"/>
  <c r="AE34" i="24"/>
  <c r="AK34" i="24" s="1"/>
  <c r="AA34" i="24"/>
  <c r="AJ34" i="24" s="1"/>
  <c r="V34" i="24"/>
  <c r="AI34" i="24" s="1"/>
  <c r="U34" i="24"/>
  <c r="AH34" i="24" s="1"/>
  <c r="AG34" i="24"/>
  <c r="AA41" i="24"/>
  <c r="AJ41" i="24" s="1"/>
  <c r="V41" i="24"/>
  <c r="AI41" i="24" s="1"/>
  <c r="AE41" i="24"/>
  <c r="AK41" i="24" s="1"/>
  <c r="U41" i="24"/>
  <c r="AH41" i="24" s="1"/>
  <c r="AG41" i="24"/>
  <c r="AE38" i="24"/>
  <c r="AK38" i="24" s="1"/>
  <c r="AA38" i="24"/>
  <c r="AJ38" i="24" s="1"/>
  <c r="V38" i="24"/>
  <c r="AI38" i="24" s="1"/>
  <c r="U38" i="24"/>
  <c r="AH38" i="24" s="1"/>
  <c r="AG38" i="24"/>
  <c r="AE10" i="24"/>
  <c r="AK10" i="24" s="1"/>
  <c r="AA10" i="24"/>
  <c r="AJ10" i="24" s="1"/>
  <c r="V10" i="24"/>
  <c r="AI10" i="24" s="1"/>
  <c r="U10" i="24"/>
  <c r="AH10" i="24" s="1"/>
  <c r="AG10" i="24"/>
  <c r="AE9" i="24"/>
  <c r="AK9" i="24" s="1"/>
  <c r="AA9" i="24"/>
  <c r="AJ9" i="24" s="1"/>
  <c r="V9" i="24"/>
  <c r="AI9" i="24" s="1"/>
  <c r="U9" i="24"/>
  <c r="AH9" i="24" s="1"/>
  <c r="AG9" i="24"/>
  <c r="AE14" i="24"/>
  <c r="AK14" i="24" s="1"/>
  <c r="AA14" i="24"/>
  <c r="AJ14" i="24" s="1"/>
  <c r="V14" i="24"/>
  <c r="AI14" i="24" s="1"/>
  <c r="U14" i="24"/>
  <c r="AH14" i="24" s="1"/>
  <c r="AG14" i="24"/>
  <c r="AE37" i="24"/>
  <c r="AK37" i="24" s="1"/>
  <c r="AA37" i="24"/>
  <c r="AJ37" i="24" s="1"/>
  <c r="V37" i="24"/>
  <c r="AI37" i="24" s="1"/>
  <c r="U37" i="24"/>
  <c r="AH37" i="24" s="1"/>
  <c r="AG37" i="24"/>
  <c r="U24" i="24"/>
  <c r="AH24" i="24" s="1"/>
  <c r="AE24" i="24"/>
  <c r="AK24" i="24" s="1"/>
  <c r="AA24" i="24"/>
  <c r="AJ24" i="24" s="1"/>
  <c r="V24" i="24"/>
  <c r="AI24" i="24" s="1"/>
  <c r="AG24" i="24"/>
  <c r="AE13" i="24"/>
  <c r="AK13" i="24" s="1"/>
  <c r="AA13" i="24"/>
  <c r="AJ13" i="24" s="1"/>
  <c r="V13" i="24"/>
  <c r="AI13" i="24" s="1"/>
  <c r="U13" i="24"/>
  <c r="AH13" i="24" s="1"/>
  <c r="AG13" i="24"/>
  <c r="U27" i="24"/>
  <c r="AH27" i="24" s="1"/>
  <c r="AE27" i="24"/>
  <c r="AK27" i="24" s="1"/>
  <c r="V27" i="24"/>
  <c r="AI27" i="24" s="1"/>
  <c r="AA27" i="24"/>
  <c r="AJ27" i="24" s="1"/>
  <c r="AG27" i="24"/>
  <c r="U12" i="24"/>
  <c r="AH12" i="24" s="1"/>
  <c r="AE12" i="24"/>
  <c r="AK12" i="24" s="1"/>
  <c r="V12" i="24"/>
  <c r="AI12" i="24" s="1"/>
  <c r="AA12" i="24"/>
  <c r="AJ12" i="24" s="1"/>
  <c r="AG12" i="24"/>
  <c r="U31" i="24"/>
  <c r="AH31" i="24" s="1"/>
  <c r="AE31" i="24"/>
  <c r="AK31" i="24" s="1"/>
  <c r="AA31" i="24"/>
  <c r="AJ31" i="24" s="1"/>
  <c r="V31" i="24"/>
  <c r="AI31" i="24" s="1"/>
  <c r="AG31" i="24"/>
  <c r="AA42" i="24"/>
  <c r="AJ42" i="24" s="1"/>
  <c r="V42" i="24"/>
  <c r="AI42" i="24" s="1"/>
  <c r="AE42" i="24"/>
  <c r="AK42" i="24" s="1"/>
  <c r="U42" i="24"/>
  <c r="AH42" i="24" s="1"/>
  <c r="AG42" i="24"/>
  <c r="U19" i="24"/>
  <c r="AH19" i="24" s="1"/>
  <c r="AA19" i="24"/>
  <c r="AJ19" i="24" s="1"/>
  <c r="AE19" i="24"/>
  <c r="AK19" i="24" s="1"/>
  <c r="V19" i="24"/>
  <c r="AI19" i="24" s="1"/>
  <c r="AG19" i="24"/>
  <c r="AA46" i="24"/>
  <c r="AJ46" i="24" s="1"/>
  <c r="V46" i="24"/>
  <c r="AI46" i="24" s="1"/>
  <c r="U46" i="24"/>
  <c r="AH46" i="24" s="1"/>
  <c r="AE46" i="24"/>
  <c r="AK46" i="24" s="1"/>
  <c r="AG46" i="24"/>
  <c r="AE18" i="24"/>
  <c r="AK18" i="24" s="1"/>
  <c r="AA18" i="24"/>
  <c r="AJ18" i="24" s="1"/>
  <c r="V18" i="24"/>
  <c r="AI18" i="24" s="1"/>
  <c r="U18" i="24"/>
  <c r="AH18" i="24" s="1"/>
  <c r="AG18" i="24"/>
  <c r="AE22" i="24"/>
  <c r="AK22" i="24" s="1"/>
  <c r="AA22" i="24"/>
  <c r="AJ22" i="24" s="1"/>
  <c r="V22" i="24"/>
  <c r="AI22" i="24" s="1"/>
  <c r="U22" i="24"/>
  <c r="AH22" i="24" s="1"/>
  <c r="AG22" i="24"/>
  <c r="U40" i="24"/>
  <c r="AH40" i="24" s="1"/>
  <c r="AA40" i="24"/>
  <c r="AJ40" i="24" s="1"/>
  <c r="V40" i="24"/>
  <c r="AI40" i="24" s="1"/>
  <c r="AE40" i="24"/>
  <c r="AK40" i="24" s="1"/>
  <c r="AG40" i="24"/>
  <c r="AE29" i="24"/>
  <c r="AK29" i="24" s="1"/>
  <c r="AA29" i="24"/>
  <c r="AJ29" i="24" s="1"/>
  <c r="V29" i="24"/>
  <c r="AI29" i="24" s="1"/>
  <c r="U29" i="24"/>
  <c r="AH29" i="24" s="1"/>
  <c r="AG29" i="24"/>
  <c r="U36" i="24"/>
  <c r="AH36" i="24" s="1"/>
  <c r="AE36" i="24"/>
  <c r="AK36" i="24" s="1"/>
  <c r="AA36" i="24"/>
  <c r="AJ36" i="24" s="1"/>
  <c r="V36" i="24"/>
  <c r="AI36" i="24" s="1"/>
  <c r="AG36" i="24"/>
  <c r="U28" i="24"/>
  <c r="AH28" i="24" s="1"/>
  <c r="AE28" i="24"/>
  <c r="AK28" i="24" s="1"/>
  <c r="V28" i="24"/>
  <c r="AI28" i="24" s="1"/>
  <c r="AA28" i="24"/>
  <c r="AJ28" i="24" s="1"/>
  <c r="AG28" i="24"/>
  <c r="AE17" i="24"/>
  <c r="AK17" i="24" s="1"/>
  <c r="AA17" i="24"/>
  <c r="AJ17" i="24" s="1"/>
  <c r="V17" i="24"/>
  <c r="AI17" i="24" s="1"/>
  <c r="U17" i="24"/>
  <c r="AH17" i="24" s="1"/>
  <c r="AG17" i="24"/>
  <c r="U35" i="24"/>
  <c r="AH35" i="24" s="1"/>
  <c r="AE35" i="24"/>
  <c r="AK35" i="24" s="1"/>
  <c r="AA35" i="24"/>
  <c r="AJ35" i="24" s="1"/>
  <c r="V35" i="24"/>
  <c r="AI35" i="24" s="1"/>
  <c r="AG35" i="24"/>
  <c r="U16" i="24"/>
  <c r="AH16" i="24" s="1"/>
  <c r="AE16" i="24"/>
  <c r="AK16" i="24" s="1"/>
  <c r="AA16" i="24"/>
  <c r="AJ16" i="24" s="1"/>
  <c r="V16" i="24"/>
  <c r="AI16" i="24" s="1"/>
  <c r="AG16" i="24"/>
  <c r="AE39" i="24"/>
  <c r="AK39" i="24" s="1"/>
  <c r="U39" i="24"/>
  <c r="AH39" i="24" s="1"/>
  <c r="AA39" i="24"/>
  <c r="AJ39" i="24" s="1"/>
  <c r="V39" i="24"/>
  <c r="AI39" i="24" s="1"/>
  <c r="AG39" i="24"/>
  <c r="U15" i="24"/>
  <c r="AH15" i="24" s="1"/>
  <c r="AE15" i="24"/>
  <c r="AK15" i="24" s="1"/>
  <c r="AA15" i="24"/>
  <c r="AJ15" i="24" s="1"/>
  <c r="V15" i="24"/>
  <c r="AI15" i="24" s="1"/>
  <c r="AG15" i="24"/>
  <c r="AE25" i="24"/>
  <c r="AK25" i="24" s="1"/>
  <c r="AA25" i="24"/>
  <c r="AJ25" i="24" s="1"/>
  <c r="V25" i="24"/>
  <c r="AI25" i="24" s="1"/>
  <c r="U25" i="24"/>
  <c r="AH25" i="24" s="1"/>
  <c r="AG25" i="24"/>
  <c r="AE30" i="24"/>
  <c r="AK30" i="24" s="1"/>
  <c r="AA30" i="24"/>
  <c r="AJ30" i="24" s="1"/>
  <c r="V30" i="24"/>
  <c r="AI30" i="24" s="1"/>
  <c r="U30" i="24"/>
  <c r="AH30" i="24" s="1"/>
  <c r="AG30" i="24"/>
  <c r="AA45" i="24"/>
  <c r="AJ45" i="24" s="1"/>
  <c r="V45" i="24"/>
  <c r="AI45" i="24" s="1"/>
  <c r="U45" i="24"/>
  <c r="AH45" i="24" s="1"/>
  <c r="AE45" i="24"/>
  <c r="AK45" i="24" s="1"/>
  <c r="AG45" i="24"/>
  <c r="U11" i="24"/>
  <c r="AH11" i="24" s="1"/>
  <c r="V11" i="24"/>
  <c r="AI11" i="24" s="1"/>
  <c r="AE11" i="24"/>
  <c r="AK11" i="24" s="1"/>
  <c r="AA11" i="24"/>
  <c r="AJ11" i="24" s="1"/>
  <c r="AG11" i="24"/>
  <c r="AE44" i="24"/>
  <c r="AK44" i="24" s="1"/>
  <c r="U44" i="24"/>
  <c r="AH44" i="24" s="1"/>
  <c r="V44" i="24"/>
  <c r="AI44" i="24" s="1"/>
  <c r="AA44" i="24"/>
  <c r="AJ44" i="24" s="1"/>
  <c r="AG44" i="24"/>
  <c r="AE33" i="24"/>
  <c r="AK33" i="24" s="1"/>
  <c r="AA33" i="24"/>
  <c r="AJ33" i="24" s="1"/>
  <c r="V33" i="24"/>
  <c r="AI33" i="24" s="1"/>
  <c r="U33" i="24"/>
  <c r="AH33" i="24" s="1"/>
  <c r="AG33" i="24"/>
  <c r="U20" i="24"/>
  <c r="AH20" i="24" s="1"/>
  <c r="AE20" i="24"/>
  <c r="AK20" i="24" s="1"/>
  <c r="AA20" i="24"/>
  <c r="AJ20" i="24" s="1"/>
  <c r="V20" i="24"/>
  <c r="AI20" i="24" s="1"/>
  <c r="AG20" i="24"/>
  <c r="U32" i="24"/>
  <c r="AH32" i="24" s="1"/>
  <c r="AE32" i="24"/>
  <c r="AK32" i="24" s="1"/>
  <c r="AA32" i="24"/>
  <c r="AJ32" i="24" s="1"/>
  <c r="V32" i="24"/>
  <c r="AI32" i="24" s="1"/>
  <c r="AG32" i="24"/>
  <c r="AE21" i="24"/>
  <c r="AK21" i="24" s="1"/>
  <c r="AA21" i="24"/>
  <c r="AJ21" i="24" s="1"/>
  <c r="V21" i="24"/>
  <c r="AI21" i="24" s="1"/>
  <c r="U21" i="24"/>
  <c r="AH21" i="24" s="1"/>
  <c r="AG21" i="24"/>
  <c r="AE43" i="24"/>
  <c r="AK43" i="24" s="1"/>
  <c r="U43" i="24"/>
  <c r="AH43" i="24" s="1"/>
  <c r="V43" i="24"/>
  <c r="AI43" i="24" s="1"/>
  <c r="AA43" i="24"/>
  <c r="AJ43" i="24" s="1"/>
  <c r="AG43" i="24"/>
  <c r="AG8" i="24"/>
  <c r="V8" i="24"/>
  <c r="AE8" i="24"/>
  <c r="T47" i="24"/>
  <c r="AA8" i="24"/>
  <c r="U8" i="24"/>
  <c r="N54" i="30" l="1"/>
  <c r="T49" i="24"/>
  <c r="E32" i="18" s="1"/>
  <c r="AL43" i="24"/>
  <c r="AL32" i="24"/>
  <c r="AL11" i="24"/>
  <c r="AL15" i="24"/>
  <c r="AL17" i="24"/>
  <c r="AL40" i="24"/>
  <c r="AL19" i="24"/>
  <c r="AL27" i="24"/>
  <c r="AL14" i="24"/>
  <c r="AL41" i="24"/>
  <c r="AL20" i="24"/>
  <c r="AL45" i="24"/>
  <c r="AL39" i="24"/>
  <c r="AL28" i="24"/>
  <c r="AL22" i="24"/>
  <c r="AL42" i="24"/>
  <c r="AL13" i="24"/>
  <c r="AL9" i="24"/>
  <c r="AL34" i="24"/>
  <c r="AL33" i="24"/>
  <c r="AL30" i="24"/>
  <c r="AL16" i="24"/>
  <c r="AL36" i="24"/>
  <c r="AL18" i="24"/>
  <c r="AL31" i="24"/>
  <c r="AL24" i="24"/>
  <c r="AL10" i="24"/>
  <c r="AL23" i="24"/>
  <c r="AL21" i="24"/>
  <c r="AL44" i="24"/>
  <c r="AL25" i="24"/>
  <c r="AL35" i="24"/>
  <c r="AL29" i="24"/>
  <c r="AL46" i="24"/>
  <c r="AL12" i="24"/>
  <c r="AL37" i="24"/>
  <c r="AL38" i="24"/>
  <c r="AL26" i="24"/>
  <c r="AJ8" i="24"/>
  <c r="AJ47" i="24" s="1"/>
  <c r="G65" i="30" s="1"/>
  <c r="AA47" i="24"/>
  <c r="AL8" i="24"/>
  <c r="AG47" i="24"/>
  <c r="N65" i="30" s="1"/>
  <c r="R65" i="30" s="1"/>
  <c r="F28" i="18"/>
  <c r="F29" i="18" s="1"/>
  <c r="AK8" i="24"/>
  <c r="AK47" i="24" s="1"/>
  <c r="D65" i="30" s="1"/>
  <c r="AE47" i="24"/>
  <c r="AH8" i="24"/>
  <c r="AH47" i="24" s="1"/>
  <c r="AA65" i="30" s="1"/>
  <c r="U47" i="24"/>
  <c r="AI8" i="24"/>
  <c r="AI47" i="24" s="1"/>
  <c r="AD65" i="30" s="1"/>
  <c r="V47" i="24"/>
  <c r="AU45" i="24" l="1"/>
  <c r="AU41" i="24"/>
  <c r="J102" i="18" s="1"/>
  <c r="AU37" i="24"/>
  <c r="J98" i="18" s="1"/>
  <c r="AU33" i="24"/>
  <c r="J94" i="18" s="1"/>
  <c r="AU29" i="24"/>
  <c r="J90" i="18" s="1"/>
  <c r="AU25" i="24"/>
  <c r="J86" i="18" s="1"/>
  <c r="AU21" i="24"/>
  <c r="J82" i="18" s="1"/>
  <c r="AU17" i="24"/>
  <c r="J78" i="18" s="1"/>
  <c r="AU13" i="24"/>
  <c r="J74" i="18" s="1"/>
  <c r="AU9" i="24"/>
  <c r="J70" i="18" s="1"/>
  <c r="AT43" i="24"/>
  <c r="I104" i="18" s="1"/>
  <c r="AT39" i="24"/>
  <c r="I100" i="18" s="1"/>
  <c r="AT35" i="24"/>
  <c r="I96" i="18" s="1"/>
  <c r="AT31" i="24"/>
  <c r="I92" i="18" s="1"/>
  <c r="AT27" i="24"/>
  <c r="I88" i="18" s="1"/>
  <c r="AT23" i="24"/>
  <c r="I84" i="18" s="1"/>
  <c r="AT19" i="24"/>
  <c r="I80" i="18" s="1"/>
  <c r="AT15" i="24"/>
  <c r="I76" i="18" s="1"/>
  <c r="AT11" i="24"/>
  <c r="I72" i="18" s="1"/>
  <c r="AR43" i="24"/>
  <c r="G104" i="18" s="1"/>
  <c r="AR39" i="24"/>
  <c r="G100" i="18" s="1"/>
  <c r="AR35" i="24"/>
  <c r="G96" i="18" s="1"/>
  <c r="AR31" i="24"/>
  <c r="G92" i="18" s="1"/>
  <c r="AR27" i="24"/>
  <c r="G88" i="18" s="1"/>
  <c r="AR23" i="24"/>
  <c r="G84" i="18" s="1"/>
  <c r="AR19" i="24"/>
  <c r="G80" i="18" s="1"/>
  <c r="AR15" i="24"/>
  <c r="G76" i="18" s="1"/>
  <c r="AR11" i="24"/>
  <c r="G72" i="18" s="1"/>
  <c r="AQ45" i="24"/>
  <c r="F106" i="18" s="1"/>
  <c r="AQ41" i="24"/>
  <c r="F102" i="18" s="1"/>
  <c r="AQ37" i="24"/>
  <c r="F98" i="18" s="1"/>
  <c r="AQ33" i="24"/>
  <c r="F94" i="18" s="1"/>
  <c r="AQ29" i="24"/>
  <c r="F90" i="18" s="1"/>
  <c r="AQ25" i="24"/>
  <c r="F86" i="18" s="1"/>
  <c r="AQ21" i="24"/>
  <c r="F82" i="18" s="1"/>
  <c r="AQ17" i="24"/>
  <c r="F78" i="18" s="1"/>
  <c r="AQ13" i="24"/>
  <c r="F74" i="18" s="1"/>
  <c r="AQ9" i="24"/>
  <c r="F70" i="18" s="1"/>
  <c r="AP43" i="24"/>
  <c r="E104" i="18" s="1"/>
  <c r="AP39" i="24"/>
  <c r="E100" i="18" s="1"/>
  <c r="AP35" i="24"/>
  <c r="E96" i="18" s="1"/>
  <c r="AP31" i="24"/>
  <c r="E92" i="18" s="1"/>
  <c r="AP27" i="24"/>
  <c r="E88" i="18" s="1"/>
  <c r="AP23" i="24"/>
  <c r="E84" i="18" s="1"/>
  <c r="AP19" i="24"/>
  <c r="E80" i="18" s="1"/>
  <c r="AP15" i="24"/>
  <c r="E76" i="18" s="1"/>
  <c r="AP11" i="24"/>
  <c r="E72" i="18" s="1"/>
  <c r="AO45" i="24"/>
  <c r="C106" i="18" s="1"/>
  <c r="AO41" i="24"/>
  <c r="C102" i="18" s="1"/>
  <c r="AO37" i="24"/>
  <c r="C98" i="18" s="1"/>
  <c r="AO33" i="24"/>
  <c r="C94" i="18" s="1"/>
  <c r="AO29" i="24"/>
  <c r="C90" i="18" s="1"/>
  <c r="AO25" i="24"/>
  <c r="C86" i="18" s="1"/>
  <c r="AO21" i="24"/>
  <c r="C82" i="18" s="1"/>
  <c r="AO17" i="24"/>
  <c r="C78" i="18" s="1"/>
  <c r="AO13" i="24"/>
  <c r="C74" i="18" s="1"/>
  <c r="AO9" i="24"/>
  <c r="C70" i="18" s="1"/>
  <c r="AU44" i="24"/>
  <c r="J105" i="18" s="1"/>
  <c r="AU40" i="24"/>
  <c r="J101" i="18" s="1"/>
  <c r="AU36" i="24"/>
  <c r="J97" i="18" s="1"/>
  <c r="AU32" i="24"/>
  <c r="J93" i="18" s="1"/>
  <c r="AU28" i="24"/>
  <c r="J89" i="18" s="1"/>
  <c r="AU24" i="24"/>
  <c r="J85" i="18" s="1"/>
  <c r="AU20" i="24"/>
  <c r="J81" i="18" s="1"/>
  <c r="AU16" i="24"/>
  <c r="J77" i="18" s="1"/>
  <c r="AU12" i="24"/>
  <c r="J73" i="18" s="1"/>
  <c r="AT46" i="24"/>
  <c r="I107" i="18" s="1"/>
  <c r="AT42" i="24"/>
  <c r="I103" i="18" s="1"/>
  <c r="AT38" i="24"/>
  <c r="I99" i="18" s="1"/>
  <c r="AT34" i="24"/>
  <c r="I95" i="18" s="1"/>
  <c r="AT30" i="24"/>
  <c r="I91" i="18" s="1"/>
  <c r="AT26" i="24"/>
  <c r="I87" i="18" s="1"/>
  <c r="AT22" i="24"/>
  <c r="I83" i="18" s="1"/>
  <c r="AT18" i="24"/>
  <c r="I79" i="18" s="1"/>
  <c r="AT14" i="24"/>
  <c r="I75" i="18" s="1"/>
  <c r="AT10" i="24"/>
  <c r="I71" i="18" s="1"/>
  <c r="AR46" i="24"/>
  <c r="G107" i="18" s="1"/>
  <c r="AR42" i="24"/>
  <c r="G103" i="18" s="1"/>
  <c r="AR38" i="24"/>
  <c r="G99" i="18" s="1"/>
  <c r="AR34" i="24"/>
  <c r="G95" i="18" s="1"/>
  <c r="AR30" i="24"/>
  <c r="G91" i="18" s="1"/>
  <c r="AR26" i="24"/>
  <c r="G87" i="18" s="1"/>
  <c r="AR22" i="24"/>
  <c r="G83" i="18" s="1"/>
  <c r="AR18" i="24"/>
  <c r="G79" i="18" s="1"/>
  <c r="AR14" i="24"/>
  <c r="G75" i="18" s="1"/>
  <c r="AR10" i="24"/>
  <c r="G71" i="18" s="1"/>
  <c r="AQ44" i="24"/>
  <c r="F105" i="18" s="1"/>
  <c r="AQ40" i="24"/>
  <c r="F101" i="18" s="1"/>
  <c r="AQ36" i="24"/>
  <c r="F97" i="18" s="1"/>
  <c r="AQ32" i="24"/>
  <c r="F93" i="18" s="1"/>
  <c r="AQ28" i="24"/>
  <c r="F89" i="18" s="1"/>
  <c r="AQ24" i="24"/>
  <c r="F85" i="18" s="1"/>
  <c r="AQ20" i="24"/>
  <c r="F81" i="18" s="1"/>
  <c r="AQ16" i="24"/>
  <c r="F77" i="18" s="1"/>
  <c r="AQ12" i="24"/>
  <c r="F73" i="18" s="1"/>
  <c r="AP46" i="24"/>
  <c r="E107" i="18" s="1"/>
  <c r="AP42" i="24"/>
  <c r="E103" i="18" s="1"/>
  <c r="AP38" i="24"/>
  <c r="E99" i="18" s="1"/>
  <c r="AP34" i="24"/>
  <c r="E95" i="18" s="1"/>
  <c r="AP30" i="24"/>
  <c r="E91" i="18" s="1"/>
  <c r="AP26" i="24"/>
  <c r="E87" i="18" s="1"/>
  <c r="AP22" i="24"/>
  <c r="E83" i="18" s="1"/>
  <c r="AP18" i="24"/>
  <c r="E79" i="18" s="1"/>
  <c r="AP14" i="24"/>
  <c r="E75" i="18" s="1"/>
  <c r="AP10" i="24"/>
  <c r="E71" i="18" s="1"/>
  <c r="AO44" i="24"/>
  <c r="C105" i="18" s="1"/>
  <c r="AO40" i="24"/>
  <c r="C101" i="18" s="1"/>
  <c r="AO36" i="24"/>
  <c r="C97" i="18" s="1"/>
  <c r="AO32" i="24"/>
  <c r="C93" i="18" s="1"/>
  <c r="AO28" i="24"/>
  <c r="C89" i="18" s="1"/>
  <c r="AO24" i="24"/>
  <c r="C85" i="18" s="1"/>
  <c r="AO20" i="24"/>
  <c r="C81" i="18" s="1"/>
  <c r="AO16" i="24"/>
  <c r="C77" i="18" s="1"/>
  <c r="AO12" i="24"/>
  <c r="C73" i="18" s="1"/>
  <c r="AU46" i="24"/>
  <c r="J107" i="18" s="1"/>
  <c r="AU38" i="24"/>
  <c r="J99" i="18" s="1"/>
  <c r="AU30" i="24"/>
  <c r="J91" i="18" s="1"/>
  <c r="AU22" i="24"/>
  <c r="J83" i="18" s="1"/>
  <c r="AU14" i="24"/>
  <c r="J75" i="18" s="1"/>
  <c r="AT44" i="24"/>
  <c r="I105" i="18" s="1"/>
  <c r="AT36" i="24"/>
  <c r="I97" i="18" s="1"/>
  <c r="AT28" i="24"/>
  <c r="I89" i="18" s="1"/>
  <c r="AT20" i="24"/>
  <c r="I81" i="18" s="1"/>
  <c r="AT12" i="24"/>
  <c r="I73" i="18" s="1"/>
  <c r="AR40" i="24"/>
  <c r="G101" i="18" s="1"/>
  <c r="AR32" i="24"/>
  <c r="G93" i="18" s="1"/>
  <c r="AR24" i="24"/>
  <c r="G85" i="18" s="1"/>
  <c r="AR16" i="24"/>
  <c r="G77" i="18" s="1"/>
  <c r="AQ46" i="24"/>
  <c r="F107" i="18" s="1"/>
  <c r="AQ38" i="24"/>
  <c r="F99" i="18" s="1"/>
  <c r="AQ30" i="24"/>
  <c r="F91" i="18" s="1"/>
  <c r="AQ22" i="24"/>
  <c r="F83" i="18" s="1"/>
  <c r="AQ14" i="24"/>
  <c r="F75" i="18" s="1"/>
  <c r="AP44" i="24"/>
  <c r="E105" i="18" s="1"/>
  <c r="AP36" i="24"/>
  <c r="E97" i="18" s="1"/>
  <c r="AP28" i="24"/>
  <c r="E89" i="18" s="1"/>
  <c r="AP20" i="24"/>
  <c r="E81" i="18" s="1"/>
  <c r="AP12" i="24"/>
  <c r="E73" i="18" s="1"/>
  <c r="AO42" i="24"/>
  <c r="C103" i="18" s="1"/>
  <c r="AO34" i="24"/>
  <c r="C95" i="18" s="1"/>
  <c r="AO26" i="24"/>
  <c r="C87" i="18" s="1"/>
  <c r="AO18" i="24"/>
  <c r="C79" i="18" s="1"/>
  <c r="AO10" i="24"/>
  <c r="C71" i="18" s="1"/>
  <c r="AU43" i="24"/>
  <c r="J104" i="18" s="1"/>
  <c r="AU35" i="24"/>
  <c r="J96" i="18" s="1"/>
  <c r="AU27" i="24"/>
  <c r="J88" i="18" s="1"/>
  <c r="AU19" i="24"/>
  <c r="J80" i="18" s="1"/>
  <c r="AU11" i="24"/>
  <c r="J72" i="18" s="1"/>
  <c r="AT41" i="24"/>
  <c r="I102" i="18" s="1"/>
  <c r="AT33" i="24"/>
  <c r="I94" i="18" s="1"/>
  <c r="AT25" i="24"/>
  <c r="I86" i="18" s="1"/>
  <c r="AT17" i="24"/>
  <c r="I78" i="18" s="1"/>
  <c r="AT9" i="24"/>
  <c r="I70" i="18" s="1"/>
  <c r="AR45" i="24"/>
  <c r="G106" i="18" s="1"/>
  <c r="AR37" i="24"/>
  <c r="G98" i="18" s="1"/>
  <c r="AR29" i="24"/>
  <c r="G90" i="18" s="1"/>
  <c r="AR21" i="24"/>
  <c r="G82" i="18" s="1"/>
  <c r="AR13" i="24"/>
  <c r="G74" i="18" s="1"/>
  <c r="AQ43" i="24"/>
  <c r="F104" i="18" s="1"/>
  <c r="AQ35" i="24"/>
  <c r="F96" i="18" s="1"/>
  <c r="AQ27" i="24"/>
  <c r="F88" i="18" s="1"/>
  <c r="AQ19" i="24"/>
  <c r="F80" i="18" s="1"/>
  <c r="AQ11" i="24"/>
  <c r="F72" i="18" s="1"/>
  <c r="AP41" i="24"/>
  <c r="E102" i="18" s="1"/>
  <c r="AP33" i="24"/>
  <c r="E94" i="18" s="1"/>
  <c r="AP25" i="24"/>
  <c r="E86" i="18" s="1"/>
  <c r="AP17" i="24"/>
  <c r="E78" i="18" s="1"/>
  <c r="AP9" i="24"/>
  <c r="E70" i="18" s="1"/>
  <c r="AO39" i="24"/>
  <c r="C100" i="18" s="1"/>
  <c r="AO31" i="24"/>
  <c r="C92" i="18" s="1"/>
  <c r="AO23" i="24"/>
  <c r="C84" i="18" s="1"/>
  <c r="AO15" i="24"/>
  <c r="C76" i="18" s="1"/>
  <c r="AU42" i="24"/>
  <c r="J103" i="18" s="1"/>
  <c r="AU26" i="24"/>
  <c r="J87" i="18" s="1"/>
  <c r="AU10" i="24"/>
  <c r="J71" i="18" s="1"/>
  <c r="AT32" i="24"/>
  <c r="I93" i="18" s="1"/>
  <c r="AT16" i="24"/>
  <c r="I77" i="18" s="1"/>
  <c r="AR44" i="24"/>
  <c r="G105" i="18" s="1"/>
  <c r="AR28" i="24"/>
  <c r="G89" i="18" s="1"/>
  <c r="AR12" i="24"/>
  <c r="G73" i="18" s="1"/>
  <c r="AQ34" i="24"/>
  <c r="F95" i="18" s="1"/>
  <c r="AQ18" i="24"/>
  <c r="F79" i="18" s="1"/>
  <c r="AP40" i="24"/>
  <c r="E101" i="18" s="1"/>
  <c r="AP24" i="24"/>
  <c r="E85" i="18" s="1"/>
  <c r="AO46" i="24"/>
  <c r="C107" i="18" s="1"/>
  <c r="AO30" i="24"/>
  <c r="C91" i="18" s="1"/>
  <c r="AO14" i="24"/>
  <c r="C75" i="18" s="1"/>
  <c r="AU39" i="24"/>
  <c r="J100" i="18" s="1"/>
  <c r="AU23" i="24"/>
  <c r="J84" i="18" s="1"/>
  <c r="AT45" i="24"/>
  <c r="I106" i="18" s="1"/>
  <c r="AT29" i="24"/>
  <c r="I90" i="18" s="1"/>
  <c r="AT13" i="24"/>
  <c r="I74" i="18" s="1"/>
  <c r="AR41" i="24"/>
  <c r="G102" i="18" s="1"/>
  <c r="AR25" i="24"/>
  <c r="G86" i="18" s="1"/>
  <c r="AR9" i="24"/>
  <c r="G70" i="18" s="1"/>
  <c r="AQ31" i="24"/>
  <c r="F92" i="18" s="1"/>
  <c r="AQ15" i="24"/>
  <c r="F76" i="18" s="1"/>
  <c r="AP37" i="24"/>
  <c r="E98" i="18" s="1"/>
  <c r="AP21" i="24"/>
  <c r="E82" i="18" s="1"/>
  <c r="AO43" i="24"/>
  <c r="C104" i="18" s="1"/>
  <c r="AO27" i="24"/>
  <c r="C88" i="18" s="1"/>
  <c r="AO11" i="24"/>
  <c r="C72" i="18" s="1"/>
  <c r="AU34" i="24"/>
  <c r="J95" i="18" s="1"/>
  <c r="AT40" i="24"/>
  <c r="I101" i="18" s="1"/>
  <c r="AR20" i="24"/>
  <c r="G81" i="18" s="1"/>
  <c r="AQ26" i="24"/>
  <c r="F87" i="18" s="1"/>
  <c r="AP32" i="24"/>
  <c r="E93" i="18" s="1"/>
  <c r="AO38" i="24"/>
  <c r="C99" i="18" s="1"/>
  <c r="AU31" i="24"/>
  <c r="J92" i="18" s="1"/>
  <c r="AT37" i="24"/>
  <c r="I98" i="18" s="1"/>
  <c r="AR17" i="24"/>
  <c r="G78" i="18" s="1"/>
  <c r="AQ23" i="24"/>
  <c r="F84" i="18" s="1"/>
  <c r="AP29" i="24"/>
  <c r="E90" i="18" s="1"/>
  <c r="AO35" i="24"/>
  <c r="C96" i="18" s="1"/>
  <c r="AU18" i="24"/>
  <c r="J79" i="18" s="1"/>
  <c r="AT24" i="24"/>
  <c r="I85" i="18" s="1"/>
  <c r="AR36" i="24"/>
  <c r="G97" i="18" s="1"/>
  <c r="AQ42" i="24"/>
  <c r="F103" i="18" s="1"/>
  <c r="AQ10" i="24"/>
  <c r="F71" i="18" s="1"/>
  <c r="AP16" i="24"/>
  <c r="E77" i="18" s="1"/>
  <c r="AO22" i="24"/>
  <c r="C83" i="18" s="1"/>
  <c r="AU15" i="24"/>
  <c r="J76" i="18" s="1"/>
  <c r="AQ39" i="24"/>
  <c r="F100" i="18" s="1"/>
  <c r="AT21" i="24"/>
  <c r="I82" i="18" s="1"/>
  <c r="AP45" i="24"/>
  <c r="E106" i="18" s="1"/>
  <c r="AP13" i="24"/>
  <c r="E74" i="18" s="1"/>
  <c r="AR33" i="24"/>
  <c r="G94" i="18" s="1"/>
  <c r="AO19" i="24"/>
  <c r="C80" i="18" s="1"/>
  <c r="G28" i="18"/>
  <c r="G29" i="18" s="1"/>
  <c r="AA54" i="30"/>
  <c r="H28" i="18"/>
  <c r="H29" i="18" s="1"/>
  <c r="AD54" i="30"/>
  <c r="J28" i="18"/>
  <c r="J29" i="18" s="1"/>
  <c r="D54" i="30"/>
  <c r="I28" i="18"/>
  <c r="I29" i="18" s="1"/>
  <c r="G54" i="30"/>
  <c r="AQ8" i="24"/>
  <c r="AT8" i="24"/>
  <c r="AP8" i="24"/>
  <c r="AO8" i="24"/>
  <c r="C69" i="18" s="1"/>
  <c r="AU8" i="24"/>
  <c r="J106" i="18"/>
  <c r="AR8" i="24"/>
  <c r="AS45" i="24" l="1"/>
  <c r="H106" i="18" s="1"/>
  <c r="AS41" i="24"/>
  <c r="H102" i="18" s="1"/>
  <c r="AS37" i="24"/>
  <c r="H98" i="18" s="1"/>
  <c r="AS33" i="24"/>
  <c r="H94" i="18" s="1"/>
  <c r="AS29" i="24"/>
  <c r="H90" i="18" s="1"/>
  <c r="AS25" i="24"/>
  <c r="H86" i="18" s="1"/>
  <c r="AS21" i="24"/>
  <c r="H82" i="18" s="1"/>
  <c r="AS17" i="24"/>
  <c r="H78" i="18" s="1"/>
  <c r="AS13" i="24"/>
  <c r="H74" i="18" s="1"/>
  <c r="AS9" i="24"/>
  <c r="H70" i="18" s="1"/>
  <c r="AS44" i="24"/>
  <c r="H105" i="18" s="1"/>
  <c r="AS40" i="24"/>
  <c r="H101" i="18" s="1"/>
  <c r="AS36" i="24"/>
  <c r="H97" i="18" s="1"/>
  <c r="AS32" i="24"/>
  <c r="H93" i="18" s="1"/>
  <c r="AS28" i="24"/>
  <c r="H89" i="18" s="1"/>
  <c r="AS24" i="24"/>
  <c r="H85" i="18" s="1"/>
  <c r="AS20" i="24"/>
  <c r="H81" i="18" s="1"/>
  <c r="AS16" i="24"/>
  <c r="H77" i="18" s="1"/>
  <c r="AS12" i="24"/>
  <c r="H73" i="18" s="1"/>
  <c r="AS42" i="24"/>
  <c r="H103" i="18" s="1"/>
  <c r="AS34" i="24"/>
  <c r="H95" i="18" s="1"/>
  <c r="AS26" i="24"/>
  <c r="H87" i="18" s="1"/>
  <c r="AS18" i="24"/>
  <c r="H79" i="18" s="1"/>
  <c r="AS10" i="24"/>
  <c r="H71" i="18" s="1"/>
  <c r="AS39" i="24"/>
  <c r="H100" i="18" s="1"/>
  <c r="AS31" i="24"/>
  <c r="H92" i="18" s="1"/>
  <c r="AS23" i="24"/>
  <c r="H84" i="18" s="1"/>
  <c r="AS15" i="24"/>
  <c r="H76" i="18" s="1"/>
  <c r="AS38" i="24"/>
  <c r="H99" i="18" s="1"/>
  <c r="AS22" i="24"/>
  <c r="H83" i="18" s="1"/>
  <c r="AS35" i="24"/>
  <c r="H96" i="18" s="1"/>
  <c r="AS19" i="24"/>
  <c r="H80" i="18" s="1"/>
  <c r="AS46" i="24"/>
  <c r="H107" i="18" s="1"/>
  <c r="AS14" i="24"/>
  <c r="H75" i="18" s="1"/>
  <c r="AS43" i="24"/>
  <c r="H104" i="18" s="1"/>
  <c r="AS11" i="24"/>
  <c r="H72" i="18" s="1"/>
  <c r="AS30" i="24"/>
  <c r="H91" i="18" s="1"/>
  <c r="AS27" i="24"/>
  <c r="H88" i="18" s="1"/>
  <c r="AU47" i="24"/>
  <c r="J108" i="18" s="1"/>
  <c r="J69" i="18"/>
  <c r="AQ47" i="24"/>
  <c r="F108" i="18" s="1"/>
  <c r="F69" i="18"/>
  <c r="AR47" i="24"/>
  <c r="G108" i="18" s="1"/>
  <c r="G69" i="18"/>
  <c r="I69" i="18"/>
  <c r="AT47" i="24"/>
  <c r="I108" i="18" s="1"/>
  <c r="AP47" i="24"/>
  <c r="E108" i="18" s="1"/>
  <c r="AS8" i="24"/>
  <c r="H69" i="18" s="1"/>
  <c r="E69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N8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>赤枠の範囲をコピーして、入力シートの与件データ欄に「値貼り付け」を行ってください</t>
        </r>
      </text>
    </comment>
  </commentList>
</comments>
</file>

<file path=xl/sharedStrings.xml><?xml version="1.0" encoding="utf-8"?>
<sst xmlns="http://schemas.openxmlformats.org/spreadsheetml/2006/main" count="1670" uniqueCount="390">
  <si>
    <t>鉱業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</si>
  <si>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</si>
  <si>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</si>
  <si>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</si>
  <si>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</si>
  <si>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</si>
  <si>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</si>
  <si>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</si>
  <si>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</si>
  <si>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その他の製造工業製品</t>
  </si>
  <si>
    <t>建設</t>
  </si>
  <si>
    <t>電力・ガス・熱供給</t>
  </si>
  <si>
    <t>金融・保険</t>
  </si>
  <si>
    <t>不動産</t>
  </si>
  <si>
    <t>公務</t>
  </si>
  <si>
    <t>教育・研究</t>
  </si>
  <si>
    <t>対事業所サービス</t>
  </si>
  <si>
    <t>事務用品</t>
  </si>
  <si>
    <t>分類不明</t>
  </si>
  <si>
    <t>合計</t>
    <rPh sb="0" eb="2">
      <t>ゴウケイ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</si>
  <si>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</si>
  <si>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</si>
  <si>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熊本市</t>
    <rPh sb="0" eb="2">
      <t>クマモト</t>
    </rPh>
    <rPh sb="2" eb="3">
      <t>シ</t>
    </rPh>
    <phoneticPr fontId="3"/>
  </si>
  <si>
    <t>九州</t>
    <rPh sb="0" eb="2">
      <t>キュウシュウ</t>
    </rPh>
    <phoneticPr fontId="3"/>
  </si>
  <si>
    <t>運賃マージン</t>
    <rPh sb="0" eb="2">
      <t>ウンチン</t>
    </rPh>
    <phoneticPr fontId="3"/>
  </si>
  <si>
    <t>自給率</t>
    <rPh sb="0" eb="3">
      <t>ジキュウリツ</t>
    </rPh>
    <phoneticPr fontId="3"/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</si>
  <si>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</si>
  <si>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雇用者所得率</t>
    <rPh sb="0" eb="3">
      <t>コヨウシャ</t>
    </rPh>
    <rPh sb="3" eb="6">
      <t>ショトクリツ</t>
    </rPh>
    <phoneticPr fontId="4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</si>
  <si>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4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</si>
  <si>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</si>
  <si>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</si>
  <si>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波及効果倍率→</t>
    <rPh sb="0" eb="4">
      <t>ハキュウコウカ</t>
    </rPh>
    <rPh sb="4" eb="6">
      <t>バイリツ</t>
    </rPh>
    <phoneticPr fontId="3"/>
  </si>
  <si>
    <t>就業係数</t>
    <rPh sb="0" eb="2">
      <t>シュウギョウ</t>
    </rPh>
    <rPh sb="2" eb="4">
      <t>ケイスウ</t>
    </rPh>
    <phoneticPr fontId="4"/>
  </si>
  <si>
    <t>雇用係数</t>
    <rPh sb="0" eb="2">
      <t>コヨウ</t>
    </rPh>
    <rPh sb="2" eb="4">
      <t>ケイスウ</t>
    </rPh>
    <phoneticPr fontId="4"/>
  </si>
  <si>
    <t>輸送機械</t>
  </si>
  <si>
    <t>生産誘発額</t>
    <rPh sb="0" eb="2">
      <t>セイサン</t>
    </rPh>
    <rPh sb="2" eb="5">
      <t>ユウハツガク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</si>
  <si>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</si>
  <si>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</si>
  <si>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</si>
  <si>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与件データ</t>
    <rPh sb="0" eb="2">
      <t>ヨケン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</si>
  <si>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</si>
  <si>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</si>
  <si>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運賃マージン</t>
    <rPh sb="1" eb="2">
      <t>チン</t>
    </rPh>
    <phoneticPr fontId="3"/>
  </si>
  <si>
    <t>波及効果の倍率</t>
    <rPh sb="0" eb="4">
      <t>ハキュウコウカ</t>
    </rPh>
    <rPh sb="5" eb="7">
      <t>バイリツ</t>
    </rPh>
    <phoneticPr fontId="3"/>
  </si>
  <si>
    <t>計算シート</t>
    <rPh sb="0" eb="2">
      <t>ケイサン</t>
    </rPh>
    <phoneticPr fontId="3"/>
  </si>
  <si>
    <t>産業部門</t>
    <rPh sb="0" eb="2">
      <t>サンギョウ</t>
    </rPh>
    <rPh sb="2" eb="4">
      <t>ブモン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</si>
  <si>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</si>
  <si>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</si>
  <si>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</si>
  <si>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マージン計</t>
    <rPh sb="4" eb="5">
      <t>ケイ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</si>
  <si>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</si>
  <si>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5">
      <t>ハキュウ</t>
    </rPh>
    <rPh sb="5" eb="7">
      <t>コウカ</t>
    </rPh>
    <rPh sb="7" eb="9">
      <t>カンケイ</t>
    </rPh>
    <phoneticPr fontId="3"/>
  </si>
  <si>
    <t>１．観光客数のみ把握している場合</t>
    <rPh sb="2" eb="5">
      <t>カンコウキャク</t>
    </rPh>
    <rPh sb="5" eb="6">
      <t>スウ</t>
    </rPh>
    <rPh sb="8" eb="10">
      <t>ハアク</t>
    </rPh>
    <rPh sb="14" eb="16">
      <t>バアイ</t>
    </rPh>
    <phoneticPr fontId="3"/>
  </si>
  <si>
    <t>観光客数</t>
    <rPh sb="0" eb="3">
      <t>カンコウキャク</t>
    </rPh>
    <rPh sb="3" eb="4">
      <t>スウ</t>
    </rPh>
    <phoneticPr fontId="3"/>
  </si>
  <si>
    <t>日帰り客</t>
    <rPh sb="0" eb="2">
      <t>ヒガエ</t>
    </rPh>
    <rPh sb="3" eb="4">
      <t>キャク</t>
    </rPh>
    <phoneticPr fontId="3"/>
  </si>
  <si>
    <t>宿泊客</t>
    <rPh sb="0" eb="3">
      <t>シュクハクキャク</t>
    </rPh>
    <phoneticPr fontId="3"/>
  </si>
  <si>
    <t>観光消費総額</t>
    <rPh sb="0" eb="2">
      <t>カンコウ</t>
    </rPh>
    <rPh sb="2" eb="4">
      <t>ショウヒ</t>
    </rPh>
    <rPh sb="4" eb="6">
      <t>ソウガク</t>
    </rPh>
    <phoneticPr fontId="3"/>
  </si>
  <si>
    <t>交通費</t>
    <rPh sb="0" eb="3">
      <t>コウツウヒ</t>
    </rPh>
    <phoneticPr fontId="3"/>
  </si>
  <si>
    <t>宿泊費</t>
    <rPh sb="0" eb="2">
      <t>シュクハク</t>
    </rPh>
    <rPh sb="2" eb="3">
      <t>ヒ</t>
    </rPh>
    <phoneticPr fontId="3"/>
  </si>
  <si>
    <t>飲食費</t>
    <rPh sb="0" eb="3">
      <t>インショクヒ</t>
    </rPh>
    <phoneticPr fontId="3"/>
  </si>
  <si>
    <t>その他</t>
    <rPh sb="2" eb="3">
      <t>タ</t>
    </rPh>
    <phoneticPr fontId="3"/>
  </si>
  <si>
    <t>①観光客数按分データ</t>
    <rPh sb="1" eb="4">
      <t>カンコウキャク</t>
    </rPh>
    <rPh sb="4" eb="5">
      <t>スウ</t>
    </rPh>
    <rPh sb="5" eb="7">
      <t>アンブン</t>
    </rPh>
    <phoneticPr fontId="3"/>
  </si>
  <si>
    <t>宿泊費</t>
    <rPh sb="0" eb="3">
      <t>シュクハクヒ</t>
    </rPh>
    <phoneticPr fontId="3"/>
  </si>
  <si>
    <t>観光消費額</t>
    <rPh sb="0" eb="2">
      <t>カンコウ</t>
    </rPh>
    <rPh sb="2" eb="5">
      <t>ショウヒガク</t>
    </rPh>
    <phoneticPr fontId="3"/>
  </si>
  <si>
    <r>
      <rPr>
        <b/>
        <sz val="11"/>
        <color indexed="10"/>
        <rFont val="ＭＳ Ｐゴシック"/>
        <family val="3"/>
        <charset val="128"/>
      </rPr>
      <t>１</t>
    </r>
    <r>
      <rPr>
        <b/>
        <sz val="11"/>
        <color indexed="8"/>
        <rFont val="ＭＳ Ｐゴシック"/>
        <family val="3"/>
        <charset val="128"/>
      </rPr>
      <t>．観光客数のみ把握している場合</t>
    </r>
    <rPh sb="2" eb="5">
      <t>カンコウキャク</t>
    </rPh>
    <rPh sb="5" eb="6">
      <t>スウ</t>
    </rPh>
    <rPh sb="8" eb="10">
      <t>ハアク</t>
    </rPh>
    <rPh sb="14" eb="16">
      <t>バアイ</t>
    </rPh>
    <phoneticPr fontId="3"/>
  </si>
  <si>
    <r>
      <rPr>
        <b/>
        <sz val="11"/>
        <color indexed="10"/>
        <rFont val="ＭＳ Ｐゴシック"/>
        <family val="3"/>
        <charset val="128"/>
      </rPr>
      <t>３</t>
    </r>
    <r>
      <rPr>
        <b/>
        <sz val="11"/>
        <color indexed="8"/>
        <rFont val="ＭＳ Ｐゴシック"/>
        <family val="3"/>
        <charset val="128"/>
      </rPr>
      <t>．観光消費総額を把握している場合</t>
    </r>
    <rPh sb="2" eb="4">
      <t>カンコウ</t>
    </rPh>
    <rPh sb="4" eb="6">
      <t>ショウヒ</t>
    </rPh>
    <rPh sb="6" eb="8">
      <t>ソウガク</t>
    </rPh>
    <rPh sb="9" eb="11">
      <t>ハアク</t>
    </rPh>
    <rPh sb="15" eb="17">
      <t>バアイ</t>
    </rPh>
    <phoneticPr fontId="3"/>
  </si>
  <si>
    <r>
      <rPr>
        <b/>
        <sz val="11"/>
        <color indexed="10"/>
        <rFont val="ＭＳ Ｐゴシック"/>
        <family val="3"/>
        <charset val="128"/>
      </rPr>
      <t>５</t>
    </r>
    <r>
      <rPr>
        <b/>
        <sz val="11"/>
        <color indexed="8"/>
        <rFont val="ＭＳ Ｐゴシック"/>
        <family val="3"/>
        <charset val="128"/>
      </rPr>
      <t>．費目別の観光消費額を把握している場合</t>
    </r>
    <rPh sb="2" eb="5">
      <t>ヒモクベツ</t>
    </rPh>
    <rPh sb="6" eb="8">
      <t>カンコウ</t>
    </rPh>
    <rPh sb="8" eb="11">
      <t>ショウヒガク</t>
    </rPh>
    <rPh sb="12" eb="14">
      <t>ハアク</t>
    </rPh>
    <rPh sb="18" eb="20">
      <t>バアイ</t>
    </rPh>
    <phoneticPr fontId="3"/>
  </si>
  <si>
    <t>飲食料品</t>
  </si>
  <si>
    <t>電子部品</t>
  </si>
  <si>
    <t>廃棄物処理</t>
  </si>
  <si>
    <t>運輸・郵便</t>
    <rPh sb="3" eb="5">
      <t>ユウビン</t>
    </rPh>
    <phoneticPr fontId="3"/>
  </si>
  <si>
    <t>情報通信</t>
  </si>
  <si>
    <t>宿泊業</t>
  </si>
  <si>
    <t>飲食サービス</t>
  </si>
  <si>
    <t>消費転換係数</t>
    <rPh sb="0" eb="2">
      <t>ショウヒ</t>
    </rPh>
    <rPh sb="2" eb="4">
      <t>テンカン</t>
    </rPh>
    <rPh sb="4" eb="6">
      <t>ケイスウ</t>
    </rPh>
    <phoneticPr fontId="4"/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</si>
  <si>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</si>
  <si>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</si>
  <si>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消費支出</t>
    <rPh sb="0" eb="2">
      <t>ショウヒ</t>
    </rPh>
    <rPh sb="2" eb="4">
      <t>シシュツ</t>
    </rPh>
    <phoneticPr fontId="3"/>
  </si>
  <si>
    <t>実収入</t>
    <rPh sb="0" eb="1">
      <t>ジツ</t>
    </rPh>
    <rPh sb="1" eb="3">
      <t>シュウニュウ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</si>
  <si>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</si>
  <si>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このシートでは、詳細なデータが得られず、観光客数や観光消費総額などしか把握できない場合でも、与件データを作成することができます。</t>
    <rPh sb="8" eb="10">
      <t>ショウサイ</t>
    </rPh>
    <rPh sb="20" eb="23">
      <t>カンコウキャク</t>
    </rPh>
    <rPh sb="23" eb="24">
      <t>スウ</t>
    </rPh>
    <rPh sb="25" eb="27">
      <t>カンコウ</t>
    </rPh>
    <rPh sb="27" eb="29">
      <t>ショウヒ</t>
    </rPh>
    <rPh sb="29" eb="31">
      <t>ソウガク</t>
    </rPh>
    <rPh sb="35" eb="37">
      <t>ハアク</t>
    </rPh>
    <rPh sb="41" eb="43">
      <t>バアイ</t>
    </rPh>
    <rPh sb="46" eb="48">
      <t>ヨケン</t>
    </rPh>
    <rPh sb="52" eb="54">
      <t>サクセイ</t>
    </rPh>
    <phoneticPr fontId="3"/>
  </si>
  <si>
    <t>　※　イベントにかかる経費等の需要増加額（直接費の県内需要増分）は、別途与件データとして加算する必要があります。</t>
    <rPh sb="11" eb="13">
      <t>ケイヒ</t>
    </rPh>
    <rPh sb="13" eb="14">
      <t>トウ</t>
    </rPh>
    <rPh sb="15" eb="17">
      <t>ジュヨウ</t>
    </rPh>
    <rPh sb="17" eb="20">
      <t>ゾウカガク</t>
    </rPh>
    <rPh sb="21" eb="23">
      <t>チョクセツ</t>
    </rPh>
    <rPh sb="23" eb="24">
      <t>ヒ</t>
    </rPh>
    <rPh sb="25" eb="27">
      <t>ケンナイ</t>
    </rPh>
    <rPh sb="27" eb="29">
      <t>ジュヨウ</t>
    </rPh>
    <rPh sb="29" eb="31">
      <t>ゾウブン</t>
    </rPh>
    <rPh sb="31" eb="32">
      <t>キュウブン</t>
    </rPh>
    <phoneticPr fontId="3"/>
  </si>
  <si>
    <t>計</t>
    <rPh sb="0" eb="1">
      <t>ケイ</t>
    </rPh>
    <phoneticPr fontId="3"/>
  </si>
  <si>
    <t>運輸・郵便</t>
    <rPh sb="3" eb="5">
      <t>ユウビン</t>
    </rPh>
    <phoneticPr fontId="2"/>
  </si>
  <si>
    <t>医療・福祉</t>
    <rPh sb="3" eb="5">
      <t>フクシ</t>
    </rPh>
    <phoneticPr fontId="2"/>
  </si>
  <si>
    <t>　　　　　　　　　　　　　　型逆行列</t>
    <rPh sb="14" eb="15">
      <t>ガタ</t>
    </rPh>
    <rPh sb="15" eb="18">
      <t>ギャクギョウレツ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</si>
  <si>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</si>
  <si>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 xml:space="preserve">商業マージン </t>
    <rPh sb="0" eb="2">
      <t>ショウギョウ</t>
    </rPh>
    <phoneticPr fontId="3"/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</si>
  <si>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</si>
  <si>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</si>
  <si>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</si>
  <si>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</si>
  <si>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</si>
  <si>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</si>
  <si>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</si>
  <si>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倍</t>
    <rPh sb="0" eb="1">
      <t>バイ</t>
    </rPh>
    <phoneticPr fontId="3"/>
  </si>
  <si>
    <t>（百万円）</t>
    <rPh sb="1" eb="2">
      <t>ヒャク</t>
    </rPh>
    <rPh sb="2" eb="4">
      <t>マンエン</t>
    </rPh>
    <phoneticPr fontId="3"/>
  </si>
  <si>
    <t>（百万円）</t>
    <rPh sb="1" eb="4">
      <t>ヒャクマンエン</t>
    </rPh>
    <phoneticPr fontId="3"/>
  </si>
  <si>
    <t>（人）</t>
    <rPh sb="1" eb="2">
      <t>ニン</t>
    </rPh>
    <phoneticPr fontId="3"/>
  </si>
  <si>
    <t>（百万円）</t>
    <rPh sb="1" eb="3">
      <t>ヒャクマン</t>
    </rPh>
    <rPh sb="3" eb="4">
      <t>エン</t>
    </rPh>
    <phoneticPr fontId="3"/>
  </si>
  <si>
    <t>（円）</t>
    <rPh sb="1" eb="2">
      <t>エン</t>
    </rPh>
    <phoneticPr fontId="3"/>
  </si>
  <si>
    <t>（千円）</t>
    <rPh sb="1" eb="3">
      <t>センエン</t>
    </rPh>
    <phoneticPr fontId="3"/>
  </si>
  <si>
    <t>（円）</t>
    <rPh sb="1" eb="2">
      <t>エン</t>
    </rPh>
    <phoneticPr fontId="3"/>
  </si>
  <si>
    <t>（百万円）</t>
    <rPh sb="1" eb="4">
      <t>ヒャクマンエン</t>
    </rPh>
    <phoneticPr fontId="3"/>
  </si>
  <si>
    <t>石油・石炭製品</t>
    <rPh sb="0" eb="2">
      <t>セキユ</t>
    </rPh>
    <rPh sb="3" eb="5">
      <t>セキタン</t>
    </rPh>
    <rPh sb="5" eb="7">
      <t>セイヒン</t>
    </rPh>
    <phoneticPr fontId="3"/>
  </si>
  <si>
    <t>対事業所サービス</t>
    <rPh sb="0" eb="1">
      <t>タイ</t>
    </rPh>
    <rPh sb="1" eb="4">
      <t>ジギョウショ</t>
    </rPh>
    <phoneticPr fontId="3"/>
  </si>
  <si>
    <t>(百万円）</t>
    <rPh sb="1" eb="2">
      <t>ヒャク</t>
    </rPh>
    <rPh sb="2" eb="4">
      <t>マンエン</t>
    </rPh>
    <phoneticPr fontId="3"/>
  </si>
  <si>
    <t>（百万円）</t>
    <rPh sb="1" eb="4">
      <t>ヒャクマンエン</t>
    </rPh>
    <phoneticPr fontId="3"/>
  </si>
  <si>
    <t xml:space="preserve">「①観光客数按分データ」により、
   </t>
    <rPh sb="2" eb="5">
      <t>カンコウキャク</t>
    </rPh>
    <rPh sb="5" eb="6">
      <t>スウ</t>
    </rPh>
    <rPh sb="6" eb="8">
      <t>アンブン</t>
    </rPh>
    <phoneticPr fontId="3"/>
  </si>
  <si>
    <t>部門別構成比率</t>
    <rPh sb="0" eb="2">
      <t>ブモン</t>
    </rPh>
    <rPh sb="2" eb="3">
      <t>ベツ</t>
    </rPh>
    <rPh sb="3" eb="5">
      <t>コウセイ</t>
    </rPh>
    <rPh sb="6" eb="7">
      <t>リツ</t>
    </rPh>
    <phoneticPr fontId="2"/>
  </si>
  <si>
    <t>全体構成比率</t>
    <rPh sb="0" eb="1">
      <t>ゼン</t>
    </rPh>
    <rPh sb="1" eb="2">
      <t>タイ</t>
    </rPh>
    <rPh sb="2" eb="4">
      <t>コウセイ</t>
    </rPh>
    <rPh sb="5" eb="6">
      <t>リツ</t>
    </rPh>
    <phoneticPr fontId="2"/>
  </si>
  <si>
    <r>
      <rPr>
        <b/>
        <sz val="11"/>
        <color indexed="10"/>
        <rFont val="ＭＳ Ｐゴシック"/>
        <family val="3"/>
        <charset val="128"/>
      </rPr>
      <t>４</t>
    </r>
    <r>
      <rPr>
        <b/>
        <sz val="11"/>
        <color indexed="8"/>
        <rFont val="ＭＳ Ｐゴシック"/>
        <family val="3"/>
        <charset val="128"/>
      </rPr>
      <t>．宿泊、日帰り別の観光消費額を把握している場合</t>
    </r>
    <rPh sb="5" eb="7">
      <t>ヒガエ</t>
    </rPh>
    <rPh sb="8" eb="9">
      <t>ベツ</t>
    </rPh>
    <rPh sb="10" eb="12">
      <t>カンコウ</t>
    </rPh>
    <rPh sb="12" eb="15">
      <t>ショウヒガク</t>
    </rPh>
    <rPh sb="16" eb="18">
      <t>ハアク</t>
    </rPh>
    <rPh sb="22" eb="24">
      <t>バアイ</t>
    </rPh>
    <phoneticPr fontId="3"/>
  </si>
  <si>
    <t xml:space="preserve">         より精度の高い分析を行いたい場合は、詳細にデータを把握して、直接、入力シートに入力してください。</t>
    <rPh sb="27" eb="29">
      <t>ショウサイ</t>
    </rPh>
    <phoneticPr fontId="3"/>
  </si>
  <si>
    <t>注２ ： 県内観光客の日常生活において消費される飲食費は与件データから除外する必要がありますが、</t>
    <rPh sb="28" eb="30">
      <t>ヨケン</t>
    </rPh>
    <rPh sb="35" eb="37">
      <t>ジョガイ</t>
    </rPh>
    <rPh sb="39" eb="41">
      <t>ヒツヨウ</t>
    </rPh>
    <phoneticPr fontId="3"/>
  </si>
  <si>
    <t>調整後
自給率</t>
    <rPh sb="0" eb="2">
      <t>チョウセイ</t>
    </rPh>
    <rPh sb="2" eb="3">
      <t>ゴ</t>
    </rPh>
    <rPh sb="4" eb="7">
      <t>ジキュウリツ</t>
    </rPh>
    <phoneticPr fontId="3"/>
  </si>
  <si>
    <t>第２次
需要額</t>
    <rPh sb="0" eb="1">
      <t>ダイ</t>
    </rPh>
    <rPh sb="2" eb="3">
      <t>ジ</t>
    </rPh>
    <rPh sb="4" eb="7">
      <t>ジュヨウガク</t>
    </rPh>
    <phoneticPr fontId="3"/>
  </si>
  <si>
    <t>商業
マージン率</t>
    <rPh sb="0" eb="2">
      <t>ショウギョウ</t>
    </rPh>
    <rPh sb="7" eb="8">
      <t>リツ</t>
    </rPh>
    <phoneticPr fontId="3"/>
  </si>
  <si>
    <t>運賃
マージン率</t>
    <rPh sb="0" eb="2">
      <t>ウンチン</t>
    </rPh>
    <rPh sb="7" eb="8">
      <t>リツ</t>
    </rPh>
    <phoneticPr fontId="3"/>
  </si>
  <si>
    <r>
      <rPr>
        <b/>
        <sz val="11"/>
        <color indexed="10"/>
        <rFont val="ＭＳ Ｐゴシック"/>
        <family val="3"/>
        <charset val="128"/>
      </rPr>
      <t>６</t>
    </r>
    <r>
      <rPr>
        <b/>
        <sz val="11"/>
        <color indexed="8"/>
        <rFont val="ＭＳ Ｐゴシック"/>
        <family val="3"/>
        <charset val="128"/>
      </rPr>
      <t>．宿泊、日帰り別の費目別観光消費額を把握している場合</t>
    </r>
    <rPh sb="5" eb="7">
      <t>ヒガエ</t>
    </rPh>
    <rPh sb="8" eb="9">
      <t>ベツ</t>
    </rPh>
    <rPh sb="10" eb="13">
      <t>ヒモクベツ</t>
    </rPh>
    <rPh sb="13" eb="15">
      <t>カンコウ</t>
    </rPh>
    <rPh sb="15" eb="18">
      <t>ショウヒガク</t>
    </rPh>
    <rPh sb="19" eb="21">
      <t>ハアク</t>
    </rPh>
    <rPh sb="25" eb="27">
      <t>バアイ</t>
    </rPh>
    <phoneticPr fontId="3"/>
  </si>
  <si>
    <t xml:space="preserve">         適切に除外することができないため含めたままになっています。その分、与件データが大きくなる可能性があります。</t>
    <rPh sb="12" eb="14">
      <t>ジョガイ</t>
    </rPh>
    <rPh sb="25" eb="26">
      <t>フク</t>
    </rPh>
    <phoneticPr fontId="3"/>
  </si>
  <si>
    <r>
      <t>以下</t>
    </r>
    <r>
      <rPr>
        <b/>
        <sz val="11"/>
        <color rgb="FFFF0000"/>
        <rFont val="ＭＳ Ｐゴシック"/>
        <family val="3"/>
        <charset val="128"/>
      </rPr>
      <t>１～６のいずれか一つの項目</t>
    </r>
    <r>
      <rPr>
        <sz val="11"/>
        <rFont val="ＭＳ Ｐゴシック"/>
        <family val="3"/>
        <charset val="128"/>
      </rPr>
      <t>にデータを入力してください。</t>
    </r>
    <r>
      <rPr>
        <sz val="11"/>
        <color rgb="FFFF0000"/>
        <rFont val="ＭＳ Ｐゴシック"/>
        <family val="3"/>
        <charset val="128"/>
      </rPr>
      <t>（複数の項目に入力すると、重複加算されてしまいます）</t>
    </r>
    <rPh sb="0" eb="2">
      <t>イカ</t>
    </rPh>
    <rPh sb="10" eb="11">
      <t>ヒト</t>
    </rPh>
    <rPh sb="13" eb="15">
      <t>コウモク</t>
    </rPh>
    <rPh sb="20" eb="22">
      <t>ニュウリョク</t>
    </rPh>
    <rPh sb="30" eb="32">
      <t>フクスウ</t>
    </rPh>
    <rPh sb="33" eb="35">
      <t>コウモク</t>
    </rPh>
    <rPh sb="36" eb="38">
      <t>ニュウリョク</t>
    </rPh>
    <rPh sb="42" eb="44">
      <t>チョウフク</t>
    </rPh>
    <rPh sb="44" eb="46">
      <t>カサン</t>
    </rPh>
    <phoneticPr fontId="3"/>
  </si>
  <si>
    <r>
      <t>与件データ欄に計算結果が出力されますので、コピーして</t>
    </r>
    <r>
      <rPr>
        <b/>
        <sz val="11"/>
        <color rgb="FFFF0000"/>
        <rFont val="ＭＳ Ｐゴシック"/>
        <family val="3"/>
        <charset val="128"/>
        <scheme val="minor"/>
      </rPr>
      <t>入力シート</t>
    </r>
    <r>
      <rPr>
        <sz val="11"/>
        <rFont val="ＭＳ Ｐゴシック"/>
        <family val="3"/>
        <charset val="128"/>
        <scheme val="minor"/>
      </rPr>
      <t>の与件データ欄に</t>
    </r>
    <r>
      <rPr>
        <b/>
        <sz val="11"/>
        <color rgb="FFFF0000"/>
        <rFont val="ＭＳ Ｐゴシック"/>
        <family val="3"/>
        <charset val="128"/>
        <scheme val="minor"/>
      </rPr>
      <t>値を貼りつけ</t>
    </r>
    <r>
      <rPr>
        <sz val="11"/>
        <color theme="1"/>
        <rFont val="ＭＳ Ｐゴシック"/>
        <family val="3"/>
        <charset val="128"/>
        <scheme val="minor"/>
      </rPr>
      <t>てください。</t>
    </r>
    <rPh sb="0" eb="2">
      <t>ヨケン</t>
    </rPh>
    <rPh sb="5" eb="6">
      <t>ラン</t>
    </rPh>
    <rPh sb="7" eb="9">
      <t>ケイサン</t>
    </rPh>
    <rPh sb="9" eb="11">
      <t>ケッカ</t>
    </rPh>
    <rPh sb="12" eb="14">
      <t>シュツリョク</t>
    </rPh>
    <rPh sb="26" eb="28">
      <t>ニュウリョク</t>
    </rPh>
    <rPh sb="32" eb="34">
      <t>ヨケン</t>
    </rPh>
    <rPh sb="37" eb="38">
      <t>ラン</t>
    </rPh>
    <rPh sb="39" eb="40">
      <t>アタイ</t>
    </rPh>
    <rPh sb="41" eb="42">
      <t>ハ</t>
    </rPh>
    <phoneticPr fontId="3"/>
  </si>
  <si>
    <t>　②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</si>
  <si>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</si>
  <si>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</si>
  <si>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</si>
  <si>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</si>
  <si>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</si>
  <si>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</si>
  <si>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</si>
  <si>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</si>
  <si>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</si>
  <si>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</si>
  <si>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</si>
  <si>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</si>
  <si>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</si>
  <si>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</si>
  <si>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</si>
  <si>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</si>
  <si>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</si>
  <si>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</si>
  <si>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</si>
  <si>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</si>
  <si>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</si>
  <si>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</si>
  <si>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</si>
  <si>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（百万円）</t>
  </si>
  <si>
    <t>説明</t>
    <rPh sb="0" eb="2">
      <t>セツメイ</t>
    </rPh>
    <phoneticPr fontId="3"/>
  </si>
  <si>
    <t>会社の寄宿舎、学生寮等を除く</t>
    <rPh sb="0" eb="2">
      <t>カイシャ</t>
    </rPh>
    <rPh sb="3" eb="6">
      <t>キシュクシャ</t>
    </rPh>
    <rPh sb="7" eb="9">
      <t>ガクセイ</t>
    </rPh>
    <rPh sb="9" eb="10">
      <t>リョウ</t>
    </rPh>
    <rPh sb="10" eb="11">
      <t>トウ</t>
    </rPh>
    <rPh sb="12" eb="13">
      <t>ノゾ</t>
    </rPh>
    <phoneticPr fontId="3"/>
  </si>
  <si>
    <t>持ち帰り・配達飲食サービスを含む</t>
    <rPh sb="0" eb="1">
      <t>モ</t>
    </rPh>
    <rPh sb="2" eb="3">
      <t>カエ</t>
    </rPh>
    <rPh sb="5" eb="7">
      <t>ハイタツ</t>
    </rPh>
    <rPh sb="7" eb="9">
      <t>インショク</t>
    </rPh>
    <rPh sb="14" eb="15">
      <t>フク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</si>
  <si>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4"/>
  </si>
  <si>
    <t>入場料</t>
    <rPh sb="0" eb="3">
      <t>ニュウジョウリョウ</t>
    </rPh>
    <phoneticPr fontId="3"/>
  </si>
  <si>
    <t>土産代</t>
    <rPh sb="0" eb="3">
      <t>ミヤゲダイ</t>
    </rPh>
    <phoneticPr fontId="3"/>
  </si>
  <si>
    <t>②平均泊数</t>
    <rPh sb="1" eb="3">
      <t>ヘイキン</t>
    </rPh>
    <rPh sb="3" eb="4">
      <t>ハク</t>
    </rPh>
    <rPh sb="4" eb="5">
      <t>スウ</t>
    </rPh>
    <phoneticPr fontId="3"/>
  </si>
  <si>
    <t>③１人当たり観光消費額</t>
    <rPh sb="1" eb="4">
      <t>ヒトリア</t>
    </rPh>
    <rPh sb="6" eb="8">
      <t>カンコウ</t>
    </rPh>
    <rPh sb="8" eb="11">
      <t>ショウヒガク</t>
    </rPh>
    <phoneticPr fontId="3"/>
  </si>
  <si>
    <t>④宿泊・日帰り別観光消費額</t>
    <rPh sb="1" eb="3">
      <t>シュクハク</t>
    </rPh>
    <rPh sb="7" eb="8">
      <t>ベツ</t>
    </rPh>
    <rPh sb="8" eb="10">
      <t>カンコウ</t>
    </rPh>
    <rPh sb="10" eb="13">
      <t>ショウヒガク</t>
    </rPh>
    <phoneticPr fontId="3"/>
  </si>
  <si>
    <t>⑤（①×③）</t>
    <phoneticPr fontId="3"/>
  </si>
  <si>
    <t>※宿泊客数（実数）は、１人の観光入込客の泊数に関係なく１人とカウントします。</t>
    <rPh sb="1" eb="4">
      <t>シュクハクキャク</t>
    </rPh>
    <rPh sb="4" eb="5">
      <t>スウ</t>
    </rPh>
    <rPh sb="6" eb="8">
      <t>ジッスウ</t>
    </rPh>
    <rPh sb="12" eb="13">
      <t>ニン</t>
    </rPh>
    <rPh sb="14" eb="16">
      <t>カンコウ</t>
    </rPh>
    <rPh sb="16" eb="18">
      <t>イリコミ</t>
    </rPh>
    <rPh sb="18" eb="19">
      <t>キャク</t>
    </rPh>
    <rPh sb="20" eb="21">
      <t>ハク</t>
    </rPh>
    <rPh sb="21" eb="22">
      <t>スウ</t>
    </rPh>
    <rPh sb="23" eb="25">
      <t>カンケイ</t>
    </rPh>
    <rPh sb="28" eb="29">
      <t>ニン</t>
    </rPh>
    <phoneticPr fontId="3"/>
  </si>
  <si>
    <t>※延べ宿泊客数は、１人の観光入込客の泊数に応じてカウントします。</t>
    <rPh sb="1" eb="2">
      <t>ノ</t>
    </rPh>
    <rPh sb="3" eb="6">
      <t>シュクハクキャク</t>
    </rPh>
    <rPh sb="6" eb="7">
      <t>スウ</t>
    </rPh>
    <rPh sb="10" eb="11">
      <t>ニン</t>
    </rPh>
    <rPh sb="12" eb="17">
      <t>カンコウイリコミキャク</t>
    </rPh>
    <rPh sb="18" eb="19">
      <t>ハク</t>
    </rPh>
    <rPh sb="19" eb="20">
      <t>スウ</t>
    </rPh>
    <rPh sb="21" eb="22">
      <t>オウ</t>
    </rPh>
    <phoneticPr fontId="3"/>
  </si>
  <si>
    <t>例：１人の観光入込客が３泊した場合、３人（泊）とカウントします。</t>
    <rPh sb="0" eb="1">
      <t>レイ</t>
    </rPh>
    <rPh sb="3" eb="4">
      <t>ニン</t>
    </rPh>
    <rPh sb="5" eb="7">
      <t>カンコウ</t>
    </rPh>
    <rPh sb="7" eb="9">
      <t>イリコミ</t>
    </rPh>
    <rPh sb="9" eb="10">
      <t>キャク</t>
    </rPh>
    <rPh sb="12" eb="13">
      <t>パク</t>
    </rPh>
    <rPh sb="15" eb="17">
      <t>バアイ</t>
    </rPh>
    <rPh sb="19" eb="20">
      <t>ニン</t>
    </rPh>
    <rPh sb="21" eb="22">
      <t>ハク</t>
    </rPh>
    <phoneticPr fontId="3"/>
  </si>
  <si>
    <t>宿泊客数（実数）</t>
    <rPh sb="0" eb="3">
      <t>シュクハクキャク</t>
    </rPh>
    <rPh sb="3" eb="4">
      <t>スウ</t>
    </rPh>
    <rPh sb="5" eb="7">
      <t>ジッスウ</t>
    </rPh>
    <phoneticPr fontId="3"/>
  </si>
  <si>
    <t xml:space="preserve"> 　延べ宿泊客数は、１人の観光入込客の泊数に応じてカウントします。</t>
    <rPh sb="2" eb="3">
      <t>ノ</t>
    </rPh>
    <rPh sb="4" eb="7">
      <t>シュクハクキャク</t>
    </rPh>
    <rPh sb="7" eb="8">
      <t>スウ</t>
    </rPh>
    <rPh sb="11" eb="12">
      <t>ニン</t>
    </rPh>
    <rPh sb="13" eb="18">
      <t>カンコウイリコミキャク</t>
    </rPh>
    <rPh sb="19" eb="20">
      <t>ハク</t>
    </rPh>
    <rPh sb="20" eb="21">
      <t>スウ</t>
    </rPh>
    <rPh sb="22" eb="23">
      <t>オウ</t>
    </rPh>
    <phoneticPr fontId="3"/>
  </si>
  <si>
    <t>　 例：１人の観光入込客が３泊した場合、３人（泊）とカウントします。</t>
    <rPh sb="2" eb="3">
      <t>レイ</t>
    </rPh>
    <rPh sb="5" eb="6">
      <t>ニン</t>
    </rPh>
    <rPh sb="7" eb="9">
      <t>カンコウ</t>
    </rPh>
    <rPh sb="9" eb="11">
      <t>イリコミ</t>
    </rPh>
    <rPh sb="11" eb="12">
      <t>キャク</t>
    </rPh>
    <rPh sb="14" eb="15">
      <t>パク</t>
    </rPh>
    <rPh sb="17" eb="19">
      <t>バアイ</t>
    </rPh>
    <rPh sb="21" eb="22">
      <t>ニン</t>
    </rPh>
    <rPh sb="23" eb="24">
      <t>ハク</t>
    </rPh>
    <phoneticPr fontId="3"/>
  </si>
  <si>
    <r>
      <rPr>
        <b/>
        <sz val="11"/>
        <color indexed="10"/>
        <rFont val="ＭＳ Ｐゴシック"/>
        <family val="3"/>
        <charset val="128"/>
      </rPr>
      <t>２</t>
    </r>
    <r>
      <rPr>
        <b/>
        <sz val="11"/>
        <color indexed="8"/>
        <rFont val="ＭＳ Ｐゴシック"/>
        <family val="3"/>
        <charset val="128"/>
      </rPr>
      <t>．宿泊客数及び日帰り観光客数をそれぞれ把握している場合</t>
    </r>
    <rPh sb="4" eb="5">
      <t>キャク</t>
    </rPh>
    <rPh sb="5" eb="6">
      <t>スウ</t>
    </rPh>
    <rPh sb="6" eb="7">
      <t>オヨ</t>
    </rPh>
    <rPh sb="8" eb="10">
      <t>ヒガエ</t>
    </rPh>
    <rPh sb="11" eb="14">
      <t>カンコウキャク</t>
    </rPh>
    <rPh sb="14" eb="15">
      <t>スウ</t>
    </rPh>
    <rPh sb="20" eb="22">
      <t>ハアク</t>
    </rPh>
    <rPh sb="26" eb="28">
      <t>バアイ</t>
    </rPh>
    <phoneticPr fontId="3"/>
  </si>
  <si>
    <t>宿泊客（実数）</t>
    <rPh sb="0" eb="2">
      <t>シュクハク</t>
    </rPh>
    <rPh sb="2" eb="3">
      <t>キャク</t>
    </rPh>
    <rPh sb="4" eb="6">
      <t>ジッスウ</t>
    </rPh>
    <phoneticPr fontId="3"/>
  </si>
  <si>
    <t>２．宿泊客数及び日帰り観光客数をそれぞれ把握している場合</t>
    <rPh sb="4" eb="5">
      <t>キャク</t>
    </rPh>
    <rPh sb="5" eb="6">
      <t>スウ</t>
    </rPh>
    <rPh sb="6" eb="7">
      <t>オヨ</t>
    </rPh>
    <rPh sb="8" eb="10">
      <t>ヒガエ</t>
    </rPh>
    <rPh sb="11" eb="14">
      <t>カンコウキャク</t>
    </rPh>
    <rPh sb="14" eb="15">
      <t>スウ</t>
    </rPh>
    <rPh sb="20" eb="22">
      <t>ハアク</t>
    </rPh>
    <rPh sb="26" eb="28">
      <t>バアイ</t>
    </rPh>
    <phoneticPr fontId="3"/>
  </si>
  <si>
    <t>宿泊客（実数）</t>
    <rPh sb="0" eb="3">
      <t>シュクハクキャク</t>
    </rPh>
    <rPh sb="4" eb="6">
      <t>ジッスウ</t>
    </rPh>
    <phoneticPr fontId="3"/>
  </si>
  <si>
    <t>日帰り客数</t>
    <rPh sb="0" eb="2">
      <t>ヒガエ</t>
    </rPh>
    <rPh sb="3" eb="4">
      <t>キャク</t>
    </rPh>
    <rPh sb="4" eb="5">
      <t>スウ</t>
    </rPh>
    <phoneticPr fontId="3"/>
  </si>
  <si>
    <t>３．観光消費総額を把握している場合</t>
    <rPh sb="2" eb="4">
      <t>カンコウ</t>
    </rPh>
    <rPh sb="4" eb="6">
      <t>ショウヒ</t>
    </rPh>
    <rPh sb="6" eb="8">
      <t>ソウガク</t>
    </rPh>
    <rPh sb="9" eb="11">
      <t>ハアク</t>
    </rPh>
    <rPh sb="15" eb="17">
      <t>バアイ</t>
    </rPh>
    <phoneticPr fontId="3"/>
  </si>
  <si>
    <t>Ⅰ÷Ⅱ（平均泊数）　（泊）</t>
    <rPh sb="4" eb="6">
      <t>ヘイキン</t>
    </rPh>
    <rPh sb="6" eb="7">
      <t>ハク</t>
    </rPh>
    <rPh sb="7" eb="8">
      <t>スウ</t>
    </rPh>
    <rPh sb="11" eb="12">
      <t>ハク</t>
    </rPh>
    <phoneticPr fontId="3"/>
  </si>
  <si>
    <t>４．宿泊・日帰り別の観光消費額を把握している場合</t>
    <rPh sb="5" eb="7">
      <t>ヒガエ</t>
    </rPh>
    <rPh sb="8" eb="9">
      <t>ベツ</t>
    </rPh>
    <rPh sb="10" eb="12">
      <t>カンコウ</t>
    </rPh>
    <rPh sb="12" eb="15">
      <t>ショウヒガク</t>
    </rPh>
    <rPh sb="16" eb="18">
      <t>ハアク</t>
    </rPh>
    <rPh sb="22" eb="24">
      <t>バアイ</t>
    </rPh>
    <phoneticPr fontId="3"/>
  </si>
  <si>
    <t>５．費目別の観光消費額を把握している場合</t>
    <rPh sb="2" eb="5">
      <t>ヒモクベツ</t>
    </rPh>
    <rPh sb="6" eb="8">
      <t>カンコウ</t>
    </rPh>
    <rPh sb="8" eb="11">
      <t>ショウヒガク</t>
    </rPh>
    <rPh sb="12" eb="14">
      <t>ハアク</t>
    </rPh>
    <rPh sb="18" eb="20">
      <t>バアイ</t>
    </rPh>
    <phoneticPr fontId="3"/>
  </si>
  <si>
    <t>６．宿泊・日帰り別及び費目別の観光消費額を把握している場合</t>
    <rPh sb="5" eb="7">
      <t>ヒガエ</t>
    </rPh>
    <rPh sb="8" eb="9">
      <t>ベツ</t>
    </rPh>
    <rPh sb="9" eb="10">
      <t>オヨ</t>
    </rPh>
    <rPh sb="11" eb="14">
      <t>ヒモクベツ</t>
    </rPh>
    <rPh sb="15" eb="17">
      <t>カンコウ</t>
    </rPh>
    <rPh sb="17" eb="20">
      <t>ショウヒガク</t>
    </rPh>
    <rPh sb="21" eb="23">
      <t>ハアク</t>
    </rPh>
    <rPh sb="27" eb="29">
      <t>バアイ</t>
    </rPh>
    <phoneticPr fontId="3"/>
  </si>
  <si>
    <t>　　（１）宿泊客数集計方法を選択してください</t>
    <rPh sb="5" eb="13">
      <t>シュクハクキャクスウシュウケイホウホウ</t>
    </rPh>
    <rPh sb="14" eb="16">
      <t>センタク</t>
    </rPh>
    <phoneticPr fontId="3"/>
  </si>
  <si>
    <t>　　（２）宿泊客数及び日帰り客数を入力してください</t>
    <rPh sb="5" eb="8">
      <t>シュクハクキャク</t>
    </rPh>
    <rPh sb="8" eb="9">
      <t>スウ</t>
    </rPh>
    <rPh sb="9" eb="10">
      <t>オヨ</t>
    </rPh>
    <rPh sb="11" eb="13">
      <t>ヒガエ</t>
    </rPh>
    <rPh sb="14" eb="15">
      <t>キャク</t>
    </rPh>
    <rPh sb="15" eb="16">
      <t>スウ</t>
    </rPh>
    <rPh sb="17" eb="19">
      <t>ニュウリョク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</si>
  <si>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</si>
  <si>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</si>
  <si>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小計</t>
    <rPh sb="0" eb="2">
      <t>ショウケイ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</si>
  <si>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</si>
  <si>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</si>
  <si>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外国人</t>
    <rPh sb="0" eb="2">
      <t>ガイコク</t>
    </rPh>
    <rPh sb="2" eb="3">
      <t>ジン</t>
    </rPh>
    <phoneticPr fontId="3"/>
  </si>
  <si>
    <t>観光客数</t>
    <rPh sb="0" eb="3">
      <t>カンコウキャク</t>
    </rPh>
    <rPh sb="3" eb="4">
      <t>スウ</t>
    </rPh>
    <phoneticPr fontId="3"/>
  </si>
  <si>
    <t>日本人</t>
    <rPh sb="0" eb="3">
      <t>ニホンジン</t>
    </rPh>
    <phoneticPr fontId="3"/>
  </si>
  <si>
    <t>娯楽等サービス費</t>
    <rPh sb="0" eb="2">
      <t>ゴラク</t>
    </rPh>
    <rPh sb="2" eb="3">
      <t>ナド</t>
    </rPh>
    <rPh sb="7" eb="8">
      <t>ヒ</t>
    </rPh>
    <phoneticPr fontId="3"/>
  </si>
  <si>
    <t>買物代</t>
    <rPh sb="0" eb="2">
      <t>カイモノ</t>
    </rPh>
    <rPh sb="2" eb="3">
      <t>ダイ</t>
    </rPh>
    <phoneticPr fontId="3"/>
  </si>
  <si>
    <t>計</t>
    <rPh sb="0" eb="1">
      <t>ケイ</t>
    </rPh>
    <phoneticPr fontId="22"/>
  </si>
  <si>
    <t>⑥構成比率</t>
    <rPh sb="1" eb="3">
      <t>コウセイ</t>
    </rPh>
    <rPh sb="3" eb="4">
      <t>ヒ</t>
    </rPh>
    <rPh sb="4" eb="5">
      <t>リツ</t>
    </rPh>
    <phoneticPr fontId="3"/>
  </si>
  <si>
    <t>消費額（１人当たり）</t>
    <rPh sb="0" eb="3">
      <t>ショウヒガク</t>
    </rPh>
    <rPh sb="5" eb="6">
      <t>ニン</t>
    </rPh>
    <rPh sb="6" eb="7">
      <t>ア</t>
    </rPh>
    <phoneticPr fontId="3"/>
  </si>
  <si>
    <t>構成比率
（日帰り・宿泊別）</t>
    <rPh sb="0" eb="4">
      <t>コウセイヒリツ</t>
    </rPh>
    <rPh sb="6" eb="8">
      <t>ヒガエ</t>
    </rPh>
    <rPh sb="10" eb="12">
      <t>シュクハク</t>
    </rPh>
    <rPh sb="12" eb="13">
      <t>ベツ</t>
    </rPh>
    <phoneticPr fontId="3"/>
  </si>
  <si>
    <t>構成比率（日本人・外国人・日帰り・宿泊別）</t>
    <rPh sb="0" eb="2">
      <t>コウセイ</t>
    </rPh>
    <rPh sb="2" eb="4">
      <t>ヒリツ</t>
    </rPh>
    <rPh sb="5" eb="8">
      <t>ニホンジン</t>
    </rPh>
    <rPh sb="9" eb="11">
      <t>ガイコク</t>
    </rPh>
    <rPh sb="11" eb="12">
      <t>ジン</t>
    </rPh>
    <rPh sb="13" eb="15">
      <t>ヒガエ</t>
    </rPh>
    <rPh sb="17" eb="19">
      <t>シュクハク</t>
    </rPh>
    <rPh sb="19" eb="20">
      <t>ベツ</t>
    </rPh>
    <phoneticPr fontId="3"/>
  </si>
  <si>
    <t>観光消費額</t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</si>
  <si>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</si>
  <si>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</si>
  <si>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部門別構成比率</t>
    <rPh sb="0" eb="2">
      <t>ブモン</t>
    </rPh>
    <rPh sb="2" eb="3">
      <t>ベツ</t>
    </rPh>
    <rPh sb="3" eb="7">
      <t>コウセイヒリツ</t>
    </rPh>
    <phoneticPr fontId="3"/>
  </si>
  <si>
    <t>日帰り客</t>
    <rPh sb="0" eb="2">
      <t>ヒガエ</t>
    </rPh>
    <rPh sb="3" eb="4">
      <t>キャク</t>
    </rPh>
    <phoneticPr fontId="3"/>
  </si>
  <si>
    <t>宿泊客</t>
    <rPh sb="0" eb="3">
      <t>シュクハクキャク</t>
    </rPh>
    <phoneticPr fontId="3"/>
  </si>
  <si>
    <t>外国人</t>
    <rPh sb="0" eb="3">
      <t>ガイコクジン</t>
    </rPh>
    <phoneticPr fontId="3"/>
  </si>
  <si>
    <t>構成比率</t>
    <rPh sb="0" eb="4">
      <t>コウセイヒリツ</t>
    </rPh>
    <phoneticPr fontId="3"/>
  </si>
  <si>
    <t>入場料</t>
    <rPh sb="0" eb="3">
      <t>ニュウジョウリョウ</t>
    </rPh>
    <phoneticPr fontId="3"/>
  </si>
  <si>
    <t>構成比率</t>
    <rPh sb="0" eb="4">
      <t>コウセイヒリツ</t>
    </rPh>
    <phoneticPr fontId="3"/>
  </si>
  <si>
    <t>計</t>
    <rPh sb="0" eb="1">
      <t>ケイ</t>
    </rPh>
    <phoneticPr fontId="3"/>
  </si>
  <si>
    <t>外国人</t>
    <rPh sb="0" eb="3">
      <t>ガイコクジン</t>
    </rPh>
    <phoneticPr fontId="3"/>
  </si>
  <si>
    <t>日本人</t>
    <rPh sb="0" eb="2">
      <t>ニホン</t>
    </rPh>
    <rPh sb="2" eb="3">
      <t>ジン</t>
    </rPh>
    <phoneticPr fontId="3"/>
  </si>
  <si>
    <t>日帰り客・宿泊客（実数）に按分</t>
    <rPh sb="0" eb="2">
      <t>ヒガエ</t>
    </rPh>
    <rPh sb="3" eb="4">
      <t>キャク</t>
    </rPh>
    <rPh sb="5" eb="8">
      <t>シュクハクキャク</t>
    </rPh>
    <rPh sb="9" eb="11">
      <t>ジッスウ</t>
    </rPh>
    <rPh sb="13" eb="15">
      <t>アンブン</t>
    </rPh>
    <phoneticPr fontId="3"/>
  </si>
  <si>
    <t>観光客数に「③１人当たり観光消費額」を乗じて、観光消費額を推計</t>
    <rPh sb="29" eb="31">
      <t>スイケイ</t>
    </rPh>
    <phoneticPr fontId="3"/>
  </si>
  <si>
    <t>「⑥構成比率」の「全体構成比率」を乗じて、産業分類別に按分</t>
    <rPh sb="2" eb="5">
      <t>コウセイヒ</t>
    </rPh>
    <rPh sb="5" eb="6">
      <t>リツ</t>
    </rPh>
    <rPh sb="9" eb="11">
      <t>ゼンタイ</t>
    </rPh>
    <rPh sb="11" eb="13">
      <t>コウセイ</t>
    </rPh>
    <rPh sb="14" eb="15">
      <t>リツ</t>
    </rPh>
    <rPh sb="17" eb="18">
      <t>ジョウ</t>
    </rPh>
    <rPh sb="21" eb="23">
      <t>サンギョウ</t>
    </rPh>
    <rPh sb="23" eb="25">
      <t>ブンルイ</t>
    </rPh>
    <rPh sb="25" eb="26">
      <t>ベツ</t>
    </rPh>
    <rPh sb="27" eb="29">
      <t>アンブン</t>
    </rPh>
    <phoneticPr fontId="3"/>
  </si>
  <si>
    <t>宿泊客数が延べ宿泊客数の場合、</t>
    <rPh sb="0" eb="4">
      <t>シュクハクキャクスウ</t>
    </rPh>
    <rPh sb="5" eb="6">
      <t>ノ</t>
    </rPh>
    <rPh sb="7" eb="11">
      <t>シュクハクキャクスウ</t>
    </rPh>
    <rPh sb="12" eb="14">
      <t>バアイ</t>
    </rPh>
    <phoneticPr fontId="3"/>
  </si>
  <si>
    <t>「②平均泊数」を用いて宿泊客数（実数）を算出</t>
    <rPh sb="2" eb="4">
      <t>ヘイキン</t>
    </rPh>
    <rPh sb="4" eb="5">
      <t>ハク</t>
    </rPh>
    <rPh sb="5" eb="6">
      <t>スウ</t>
    </rPh>
    <rPh sb="8" eb="9">
      <t>モチ</t>
    </rPh>
    <rPh sb="11" eb="15">
      <t>シュクハクキャクスウ</t>
    </rPh>
    <rPh sb="16" eb="18">
      <t>ジッスウ</t>
    </rPh>
    <rPh sb="20" eb="22">
      <t>サンシュツ</t>
    </rPh>
    <phoneticPr fontId="3"/>
  </si>
  <si>
    <t>１．全体の数が入力された場合</t>
    <rPh sb="2" eb="4">
      <t>ゼンタイ</t>
    </rPh>
    <rPh sb="5" eb="6">
      <t>カズ</t>
    </rPh>
    <rPh sb="7" eb="9">
      <t>ニュウリョク</t>
    </rPh>
    <rPh sb="12" eb="14">
      <t>バアイ</t>
    </rPh>
    <phoneticPr fontId="3"/>
  </si>
  <si>
    <t>　　「①観光客数按分データ」により、 日本人・外国人に按分</t>
    <rPh sb="19" eb="22">
      <t>ニホンジン</t>
    </rPh>
    <rPh sb="23" eb="26">
      <t>ガイコクジン</t>
    </rPh>
    <phoneticPr fontId="3"/>
  </si>
  <si>
    <t>２．日本人・外国人観光客数がそれぞれ入力された場合</t>
    <rPh sb="2" eb="5">
      <t>ニホンジン</t>
    </rPh>
    <rPh sb="6" eb="9">
      <t>ガイコクジン</t>
    </rPh>
    <rPh sb="9" eb="12">
      <t>カンコウキャク</t>
    </rPh>
    <rPh sb="12" eb="13">
      <t>スウ</t>
    </rPh>
    <rPh sb="18" eb="20">
      <t>ニュウリョク</t>
    </rPh>
    <rPh sb="23" eb="25">
      <t>バアイ</t>
    </rPh>
    <phoneticPr fontId="3"/>
  </si>
  <si>
    <t>２．日本人・外国人観光客の消費総額がそれぞれ入力された場合</t>
    <rPh sb="2" eb="5">
      <t>ニホンジン</t>
    </rPh>
    <rPh sb="6" eb="9">
      <t>ガイコクジン</t>
    </rPh>
    <rPh sb="9" eb="12">
      <t>カンコウキャク</t>
    </rPh>
    <rPh sb="13" eb="15">
      <t>ショウヒ</t>
    </rPh>
    <rPh sb="15" eb="17">
      <t>ソウガク</t>
    </rPh>
    <rPh sb="22" eb="24">
      <t>ニュウリョク</t>
    </rPh>
    <rPh sb="27" eb="29">
      <t>バアイ</t>
    </rPh>
    <phoneticPr fontId="3"/>
  </si>
  <si>
    <t>　　「④宿泊、日帰り別観光消費額」により日本人・外国人に按分</t>
    <rPh sb="20" eb="23">
      <t>ニホンジン</t>
    </rPh>
    <rPh sb="24" eb="27">
      <t>ガイコクジン</t>
    </rPh>
    <phoneticPr fontId="3"/>
  </si>
  <si>
    <t xml:space="preserve">「④宿泊、日帰り別観光消費額」により、宿泊客、日帰り客に按分
   </t>
    <rPh sb="21" eb="22">
      <t>キャク</t>
    </rPh>
    <rPh sb="26" eb="27">
      <t>キャク</t>
    </rPh>
    <phoneticPr fontId="3"/>
  </si>
  <si>
    <t xml:space="preserve">「⑤」により、宿泊客、日帰り客に按分
   </t>
    <rPh sb="9" eb="10">
      <t>キャク</t>
    </rPh>
    <rPh sb="14" eb="15">
      <t>キャク</t>
    </rPh>
    <phoneticPr fontId="3"/>
  </si>
  <si>
    <t xml:space="preserve">「⑤」により、日本人、外国人に按分
   </t>
    <rPh sb="7" eb="10">
      <t>ニホンジン</t>
    </rPh>
    <rPh sb="11" eb="13">
      <t>ガイコク</t>
    </rPh>
    <rPh sb="13" eb="14">
      <t>ニン</t>
    </rPh>
    <phoneticPr fontId="3"/>
  </si>
  <si>
    <t xml:space="preserve"> 　　　　及び「訪日外国人消費動向調査」の全国値を用いて各産業部門に按分することで、与件データを作成しています。</t>
    <phoneticPr fontId="3"/>
  </si>
  <si>
    <t>日帰り客</t>
    <rPh sb="0" eb="2">
      <t>ヒガエ</t>
    </rPh>
    <rPh sb="3" eb="4">
      <t>キャク</t>
    </rPh>
    <phoneticPr fontId="6"/>
  </si>
  <si>
    <t>宿泊客</t>
    <rPh sb="0" eb="2">
      <t>シュクハク</t>
    </rPh>
    <rPh sb="2" eb="3">
      <t>キャク</t>
    </rPh>
    <phoneticPr fontId="6"/>
  </si>
  <si>
    <t>※全体＝日本人観光客＋外国人観光客</t>
    <rPh sb="1" eb="3">
      <t>ゼンタイ</t>
    </rPh>
    <rPh sb="4" eb="7">
      <t>ニホンジン</t>
    </rPh>
    <rPh sb="7" eb="10">
      <t>カンコウキャク</t>
    </rPh>
    <rPh sb="11" eb="13">
      <t>ガイコク</t>
    </rPh>
    <rPh sb="13" eb="14">
      <t>ジン</t>
    </rPh>
    <rPh sb="14" eb="17">
      <t>カンコウキャク</t>
    </rPh>
    <phoneticPr fontId="3"/>
  </si>
  <si>
    <t>観光客数
（全体）</t>
    <rPh sb="0" eb="3">
      <t>カンコウキャク</t>
    </rPh>
    <rPh sb="3" eb="4">
      <t>スウ</t>
    </rPh>
    <rPh sb="6" eb="8">
      <t>ゼンタイ</t>
    </rPh>
    <phoneticPr fontId="3"/>
  </si>
  <si>
    <t>観光客数（全体）</t>
    <rPh sb="0" eb="3">
      <t>カンコウキャク</t>
    </rPh>
    <rPh sb="3" eb="4">
      <t>スウ</t>
    </rPh>
    <phoneticPr fontId="3"/>
  </si>
  <si>
    <t>観光消費額
（全体）</t>
    <rPh sb="0" eb="2">
      <t>カンコウ</t>
    </rPh>
    <rPh sb="2" eb="5">
      <t>ショウヒガク</t>
    </rPh>
    <phoneticPr fontId="3"/>
  </si>
  <si>
    <t>観光消費額
（全体）</t>
    <rPh sb="0" eb="2">
      <t>カンコウ</t>
    </rPh>
    <rPh sb="2" eb="4">
      <t>ショウヒ</t>
    </rPh>
    <rPh sb="4" eb="5">
      <t>ガク</t>
    </rPh>
    <phoneticPr fontId="3"/>
  </si>
  <si>
    <t>全体</t>
    <rPh sb="0" eb="2">
      <t>ゼンタイ</t>
    </rPh>
    <phoneticPr fontId="3"/>
  </si>
  <si>
    <t xml:space="preserve">　　「⑤」の構成比率により、日本人、外国人に按分
   </t>
    <rPh sb="6" eb="8">
      <t>コウセイ</t>
    </rPh>
    <rPh sb="8" eb="10">
      <t>ヒリツ</t>
    </rPh>
    <rPh sb="14" eb="17">
      <t>ニホンジン</t>
    </rPh>
    <rPh sb="18" eb="20">
      <t>ガイコク</t>
    </rPh>
    <rPh sb="20" eb="21">
      <t>ニン</t>
    </rPh>
    <phoneticPr fontId="3"/>
  </si>
  <si>
    <t>対事業所サービス</t>
    <rPh sb="0" eb="1">
      <t>タイ</t>
    </rPh>
    <rPh sb="1" eb="4">
      <t>ジギョウショ</t>
    </rPh>
    <phoneticPr fontId="1"/>
  </si>
  <si>
    <t>教育・研究</t>
    <rPh sb="0" eb="2">
      <t>キョウイク</t>
    </rPh>
    <rPh sb="3" eb="5">
      <t>ケンキュウ</t>
    </rPh>
    <phoneticPr fontId="1"/>
  </si>
  <si>
    <t>飲食料品</t>
    <rPh sb="0" eb="4">
      <t>インショクリョウヒン</t>
    </rPh>
    <phoneticPr fontId="1"/>
  </si>
  <si>
    <t>繊維製品</t>
    <rPh sb="0" eb="2">
      <t>センイ</t>
    </rPh>
    <rPh sb="2" eb="4">
      <t>セイヒン</t>
    </rPh>
    <phoneticPr fontId="1"/>
  </si>
  <si>
    <t>化学製品</t>
    <rPh sb="0" eb="2">
      <t>カガク</t>
    </rPh>
    <rPh sb="2" eb="4">
      <t>セイヒン</t>
    </rPh>
    <phoneticPr fontId="1"/>
  </si>
  <si>
    <t>情報通信</t>
    <rPh sb="0" eb="4">
      <t>ジョウホウツウシン</t>
    </rPh>
    <phoneticPr fontId="1"/>
  </si>
  <si>
    <t>運輸・郵便</t>
  </si>
  <si>
    <t>医療・福祉</t>
  </si>
  <si>
    <t>生産誘発額</t>
    <rPh sb="0" eb="2">
      <t>セイサン</t>
    </rPh>
    <rPh sb="2" eb="4">
      <t>ユウハツ</t>
    </rPh>
    <rPh sb="4" eb="5">
      <t>ガク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</si>
  <si>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</si>
  <si>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</si>
  <si>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</si>
  <si>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</si>
  <si>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</si>
  <si>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</si>
  <si>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（％）</t>
    <phoneticPr fontId="3"/>
  </si>
  <si>
    <t>合計</t>
    <rPh sb="0" eb="2">
      <t>ゴウケイ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</si>
  <si>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</si>
  <si>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</si>
  <si>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</si>
  <si>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</si>
  <si>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（人）</t>
    <rPh sb="1" eb="2">
      <t>ヒト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</si>
  <si>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</si>
  <si>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</si>
  <si>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</si>
  <si>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出力シート用</t>
    <rPh sb="0" eb="2">
      <t>シュツリョク</t>
    </rPh>
    <rPh sb="5" eb="6">
      <t>ヨウ</t>
    </rPh>
    <phoneticPr fontId="3"/>
  </si>
  <si>
    <t>合計</t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</si>
  <si>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</si>
  <si>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</si>
  <si>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投入係数</t>
    <rPh sb="0" eb="4">
      <t>トウニュウケイスウ</t>
    </rPh>
    <phoneticPr fontId="3"/>
  </si>
  <si>
    <t>直接効果</t>
    <rPh sb="0" eb="2">
      <t>チョクセツ</t>
    </rPh>
    <rPh sb="2" eb="4">
      <t>コウカ</t>
    </rPh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</si>
  <si>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</si>
  <si>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間接効果</t>
    <rPh sb="0" eb="2">
      <t>カンセツ</t>
    </rPh>
    <rPh sb="2" eb="4">
      <t>コウカ</t>
    </rPh>
    <phoneticPr fontId="3"/>
  </si>
  <si>
    <t>生産誘発額</t>
    <rPh sb="0" eb="5">
      <t>セイサンユウハツガク</t>
    </rPh>
    <phoneticPr fontId="3"/>
  </si>
  <si>
    <t>直接効果＋間接効果</t>
    <rPh sb="0" eb="4">
      <t>チョクセツコウカ</t>
    </rPh>
    <rPh sb="5" eb="9">
      <t>カンセツコウカ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</si>
  <si>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</si>
  <si>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</si>
  <si>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</si>
  <si>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うち雇用者所得
誘発額</t>
    <rPh sb="2" eb="5">
      <t>コヨウシャ</t>
    </rPh>
    <rPh sb="5" eb="7">
      <t>ショトク</t>
    </rPh>
    <rPh sb="8" eb="11">
      <t>ユウハツガク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</si>
  <si>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</si>
  <si>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</si>
  <si>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直接効果</t>
    <rPh sb="0" eb="2">
      <t>チョクセツ</t>
    </rPh>
    <rPh sb="2" eb="4">
      <t>コウカ</t>
    </rPh>
    <phoneticPr fontId="2"/>
  </si>
  <si>
    <t>間接効果</t>
    <rPh sb="0" eb="2">
      <t>カンセツ</t>
    </rPh>
    <rPh sb="2" eb="4">
      <t>コウカ</t>
    </rPh>
    <phoneticPr fontId="2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</si>
  <si>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</si>
  <si>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雇用係数</t>
    <rPh sb="0" eb="2">
      <t>コヨウ</t>
    </rPh>
    <rPh sb="2" eb="4">
      <t>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</si>
  <si>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</si>
  <si>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粗付加価値誘発額</t>
    <rPh sb="0" eb="8">
      <t>アラフカカチユウハツガク</t>
    </rPh>
    <phoneticPr fontId="3"/>
  </si>
  <si>
    <t>うち雇用誘発者数</t>
    <rPh sb="2" eb="8">
      <t>コヨウユウハツシャスウ</t>
    </rPh>
    <phoneticPr fontId="3"/>
  </si>
  <si>
    <t>就業係数</t>
    <rPh sb="0" eb="2">
      <t>シュウギョウ</t>
    </rPh>
    <rPh sb="2" eb="4">
      <t>ケイスウ</t>
    </rPh>
    <phoneticPr fontId="3"/>
  </si>
  <si>
    <t>投入係数</t>
    <rPh sb="0" eb="2">
      <t>トウニュウ</t>
    </rPh>
    <rPh sb="2" eb="4">
      <t>ケイスウ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</si>
  <si>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</si>
  <si>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</si>
  <si>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逆行列係数</t>
    <rPh sb="0" eb="5">
      <t>ギャクギョウレツケイスウ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</si>
  <si>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</si>
  <si>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</si>
  <si>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</si>
  <si>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２．分析概要</t>
    <rPh sb="2" eb="4">
      <t>ブンセキ</t>
    </rPh>
    <rPh sb="4" eb="6">
      <t>ガイヨウ</t>
    </rPh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</si>
  <si>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</si>
  <si>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</si>
  <si>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　分析結果</t>
    <rPh sb="1" eb="3">
      <t>ブンセキ</t>
    </rPh>
    <rPh sb="3" eb="5">
      <t>ケッカ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</si>
  <si>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</si>
  <si>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１．</t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</si>
  <si>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</si>
  <si>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</si>
  <si>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２．</t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</si>
  <si>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</si>
  <si>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</si>
  <si>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</si>
  <si>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</si>
  <si>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</si>
  <si>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</si>
  <si>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</si>
  <si>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</si>
  <si>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</si>
  <si>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水道</t>
    <rPh sb="0" eb="2">
      <t>スイドウ</t>
    </rPh>
    <phoneticPr fontId="5"/>
  </si>
  <si>
    <t>商業</t>
  </si>
  <si>
    <t>運輸・郵便</t>
    <rPh sb="3" eb="5">
      <t>ユウビン</t>
    </rPh>
    <phoneticPr fontId="5"/>
  </si>
  <si>
    <t>医療・福祉</t>
    <rPh sb="3" eb="5">
      <t>フクシ</t>
    </rPh>
    <phoneticPr fontId="5"/>
  </si>
  <si>
    <t>他に分類されない会員制団体</t>
  </si>
  <si>
    <t>はん用機械</t>
    <rPh sb="2" eb="3">
      <t>ヨウ</t>
    </rPh>
    <phoneticPr fontId="28"/>
  </si>
  <si>
    <t>生産用機械</t>
    <rPh sb="0" eb="3">
      <t>セイサンヨウ</t>
    </rPh>
    <phoneticPr fontId="28"/>
  </si>
  <si>
    <t>業務用機械</t>
    <rPh sb="0" eb="3">
      <t>ギョウムヨウ</t>
    </rPh>
    <rPh sb="3" eb="5">
      <t>キカイ</t>
    </rPh>
    <phoneticPr fontId="28"/>
  </si>
  <si>
    <t>電気機械</t>
    <rPh sb="0" eb="2">
      <t>デンキ</t>
    </rPh>
    <rPh sb="2" eb="4">
      <t>キカイ</t>
    </rPh>
    <phoneticPr fontId="28"/>
  </si>
  <si>
    <t>水道</t>
    <rPh sb="0" eb="2">
      <t>スイドウ</t>
    </rPh>
    <phoneticPr fontId="28"/>
  </si>
  <si>
    <t>医療・福祉</t>
    <rPh sb="3" eb="5">
      <t>フクシ</t>
    </rPh>
    <phoneticPr fontId="28"/>
  </si>
  <si>
    <t>はん用機械</t>
  </si>
  <si>
    <t>生産用機械</t>
  </si>
  <si>
    <t>業務用機械</t>
  </si>
  <si>
    <t>電気機械</t>
  </si>
  <si>
    <t>水道</t>
  </si>
  <si>
    <t>産業連関表（観光・イベント用）39部門分類</t>
    <phoneticPr fontId="3"/>
  </si>
  <si>
    <t>交通費計</t>
    <rPh sb="0" eb="2">
      <t>コウツウ</t>
    </rPh>
    <rPh sb="2" eb="3">
      <t>ヒ</t>
    </rPh>
    <rPh sb="3" eb="4">
      <t>ケイ</t>
    </rPh>
    <phoneticPr fontId="22"/>
  </si>
  <si>
    <t>土産代・買物代計</t>
    <rPh sb="0" eb="3">
      <t>ミヤゲダイ</t>
    </rPh>
    <rPh sb="4" eb="5">
      <t>カ</t>
    </rPh>
    <rPh sb="5" eb="6">
      <t>モノ</t>
    </rPh>
    <rPh sb="6" eb="7">
      <t>ダイ</t>
    </rPh>
    <rPh sb="7" eb="8">
      <t>ケイ</t>
    </rPh>
    <phoneticPr fontId="3"/>
  </si>
  <si>
    <t>入場料・娯楽費・その他計</t>
    <rPh sb="11" eb="12">
      <t>ケイ</t>
    </rPh>
    <phoneticPr fontId="22"/>
  </si>
  <si>
    <t>運輸・郵便</t>
    <rPh sb="3" eb="5">
      <t>ユウビン</t>
    </rPh>
    <phoneticPr fontId="10"/>
  </si>
  <si>
    <t>金属製品</t>
    <rPh sb="0" eb="2">
      <t>キンゾク</t>
    </rPh>
    <rPh sb="2" eb="4">
      <t>セイヒン</t>
    </rPh>
    <phoneticPr fontId="8"/>
  </si>
  <si>
    <t>業務用機械</t>
    <rPh sb="0" eb="3">
      <t>ギョウムヨウ</t>
    </rPh>
    <rPh sb="3" eb="5">
      <t>キカイ</t>
    </rPh>
    <phoneticPr fontId="8"/>
  </si>
  <si>
    <t>電気機械</t>
    <rPh sb="0" eb="2">
      <t>デンキ</t>
    </rPh>
    <rPh sb="2" eb="4">
      <t>キカイ</t>
    </rPh>
    <phoneticPr fontId="1"/>
  </si>
  <si>
    <t>産業連関表（観光・イベント用）
39部門分類</t>
    <phoneticPr fontId="22"/>
  </si>
  <si>
    <t>産業連関表部門分類（39部門）に集計</t>
    <rPh sb="0" eb="2">
      <t>サンギョウ</t>
    </rPh>
    <rPh sb="2" eb="4">
      <t>レンカン</t>
    </rPh>
    <rPh sb="4" eb="5">
      <t>ヒョウ</t>
    </rPh>
    <rPh sb="5" eb="7">
      <t>ブモン</t>
    </rPh>
    <rPh sb="7" eb="9">
      <t>ブンルイ</t>
    </rPh>
    <rPh sb="12" eb="14">
      <t>ブモン</t>
    </rPh>
    <rPh sb="16" eb="18">
      <t>シュウケイ</t>
    </rPh>
    <phoneticPr fontId="3"/>
  </si>
  <si>
    <t>日本人観光客</t>
    <rPh sb="0" eb="3">
      <t>ニホンジン</t>
    </rPh>
    <rPh sb="3" eb="6">
      <t>カンコウキャク</t>
    </rPh>
    <phoneticPr fontId="3"/>
  </si>
  <si>
    <t>外国人観光客</t>
    <rPh sb="0" eb="2">
      <t>ガイコク</t>
    </rPh>
    <rPh sb="2" eb="3">
      <t>ジン</t>
    </rPh>
    <rPh sb="3" eb="6">
      <t>カンコウキャク</t>
    </rPh>
    <phoneticPr fontId="3"/>
  </si>
  <si>
    <t>外国人観光客</t>
    <rPh sb="0" eb="6">
      <t>ガイコクジンカンコウキャク</t>
    </rPh>
    <phoneticPr fontId="3"/>
  </si>
  <si>
    <t>その他対個人サービス</t>
  </si>
  <si>
    <t>その他対個人サービス</t>
    <rPh sb="2" eb="3">
      <t>タ</t>
    </rPh>
    <phoneticPr fontId="1"/>
  </si>
  <si>
    <t>その他対個人サービス</t>
    <rPh sb="2" eb="3">
      <t>タ</t>
    </rPh>
    <phoneticPr fontId="3"/>
  </si>
  <si>
    <t>その他対個人サービス</t>
    <phoneticPr fontId="1"/>
  </si>
  <si>
    <t>その他対個人サービス</t>
    <phoneticPr fontId="3"/>
  </si>
  <si>
    <t>その他対個人サービス</t>
    <phoneticPr fontId="3"/>
  </si>
  <si>
    <t>その他対個人サービス</t>
    <phoneticPr fontId="1"/>
  </si>
  <si>
    <t>運輸・郵便（観光客の乗り物運賃）</t>
    <rPh sb="3" eb="5">
      <t>ユウビン</t>
    </rPh>
    <rPh sb="6" eb="9">
      <t>カンコウキャク</t>
    </rPh>
    <rPh sb="10" eb="11">
      <t>ノ</t>
    </rPh>
    <rPh sb="12" eb="13">
      <t>モノ</t>
    </rPh>
    <rPh sb="13" eb="15">
      <t>ウンチン</t>
    </rPh>
    <phoneticPr fontId="28"/>
  </si>
  <si>
    <t>運輸・郵便（観光客の乗り物運賃）</t>
    <rPh sb="3" eb="5">
      <t>ユウビン</t>
    </rPh>
    <phoneticPr fontId="28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</si>
  <si>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</si>
  <si>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</si>
  <si>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</si>
  <si>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</si>
  <si>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</si>
  <si>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</si>
  <si>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</si>
  <si>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</si>
  <si>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　① 観光等にかかる消費額等（与件データ）を該当する産業部門に直接入力</t>
    <rPh sb="3" eb="5">
      <t>カンコウ</t>
    </rPh>
    <rPh sb="5" eb="6">
      <t>トウ</t>
    </rPh>
    <rPh sb="10" eb="13">
      <t>ショウヒガク</t>
    </rPh>
    <rPh sb="13" eb="14">
      <t>トウ</t>
    </rPh>
    <rPh sb="15" eb="17">
      <t>ヨケン</t>
    </rPh>
    <rPh sb="22" eb="24">
      <t>ガイトウ</t>
    </rPh>
    <rPh sb="26" eb="28">
      <t>サンギョウ</t>
    </rPh>
    <rPh sb="28" eb="30">
      <t>ブモン</t>
    </rPh>
    <rPh sb="31" eb="33">
      <t>チョクセツ</t>
    </rPh>
    <rPh sb="33" eb="35">
      <t>ニュウリョク</t>
    </rPh>
    <phoneticPr fontId="3"/>
  </si>
  <si>
    <t xml:space="preserve">  産業部門別の経済波及効果（39部門）</t>
    <rPh sb="2" eb="4">
      <t>サンギョウ</t>
    </rPh>
    <phoneticPr fontId="3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</si>
  <si>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3"/>
  </si>
  <si>
    <t>　　与件データ作成シートのE15、F15の数値となる。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</si>
  <si>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与件データ作成シートのE30～F31の数値となる。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</si>
  <si>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与件データ作成シートのE38・F38の数値となる。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</si>
  <si>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与件データ作成シートのE44～F45の数値となる。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</si>
  <si>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与件データ作成シートのE52～F57の数値となる。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</si>
  <si>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与件データ作成シートのE65～F70、H65～I70の数値となる。</t>
    <rPh sb="2" eb="4">
      <t>ヨケン</t>
    </rPh>
    <rPh sb="7" eb="9">
      <t>サクセイ</t>
    </rPh>
    <rPh sb="29" eb="31">
      <t>スウチ</t>
    </rPh>
    <phoneticPr fontId="3"/>
  </si>
  <si>
    <t>その他対個人サービス</t>
    <phoneticPr fontId="1"/>
  </si>
  <si>
    <t>その他対個人サービス</t>
    <phoneticPr fontId="1"/>
  </si>
  <si>
    <t>令和２年（2020年）</t>
    <rPh sb="0" eb="11">
      <t>２</t>
    </rPh>
    <phoneticPr fontId="3"/>
  </si>
  <si>
    <t>Ⅰ．延べ宿泊客数　（人・泊）</t>
    <rPh sb="2" eb="3">
      <t>ノ</t>
    </rPh>
    <rPh sb="4" eb="8">
      <t>シュクハクキャクスウ</t>
    </rPh>
    <rPh sb="10" eb="11">
      <t>ニン</t>
    </rPh>
    <rPh sb="12" eb="13">
      <t>ハク</t>
    </rPh>
    <phoneticPr fontId="3"/>
  </si>
  <si>
    <t>合計</t>
    <rPh sb="0" eb="2">
      <t>ゴウケイ</t>
    </rPh>
    <phoneticPr fontId="3"/>
  </si>
  <si>
    <t>Ⅱ．宿泊客数（実数）　（人）</t>
    <rPh sb="2" eb="5">
      <t>シュクハクキャク</t>
    </rPh>
    <rPh sb="5" eb="6">
      <t>スウ</t>
    </rPh>
    <rPh sb="7" eb="9">
      <t>ジッスウ</t>
    </rPh>
    <phoneticPr fontId="3"/>
  </si>
  <si>
    <t>令和３年（2021年）</t>
    <rPh sb="0" eb="2">
      <t>レイワ</t>
    </rPh>
    <rPh sb="3" eb="4">
      <t>ネン</t>
    </rPh>
    <rPh sb="9" eb="10">
      <t>ネン</t>
    </rPh>
    <phoneticPr fontId="3"/>
  </si>
  <si>
    <t>注１ ： 「平成31年（令和元年）熊本県観光統計表」の観光消費単価を用いて観光消費額を推計し、「旅行・観光消費動向調査」</t>
    <rPh sb="27" eb="29">
      <t>カンコウ</t>
    </rPh>
    <rPh sb="29" eb="31">
      <t>ショウヒ</t>
    </rPh>
    <rPh sb="31" eb="33">
      <t>タンカ</t>
    </rPh>
    <rPh sb="34" eb="35">
      <t>モチ</t>
    </rPh>
    <rPh sb="37" eb="39">
      <t>カンコウ</t>
    </rPh>
    <rPh sb="39" eb="42">
      <t>ショウヒガク</t>
    </rPh>
    <rPh sb="43" eb="45">
      <t>スイケイ</t>
    </rPh>
    <phoneticPr fontId="3"/>
  </si>
  <si>
    <t>計</t>
    <rPh sb="0" eb="1">
      <t>ケイ</t>
    </rPh>
    <phoneticPr fontId="3"/>
  </si>
  <si>
    <t>令和４年（2022年）</t>
    <rPh sb="0" eb="2">
      <t>レイワ</t>
    </rPh>
    <rPh sb="3" eb="4">
      <t>ネン</t>
    </rPh>
    <rPh sb="9" eb="10">
      <t>ネン</t>
    </rPh>
    <phoneticPr fontId="3"/>
  </si>
  <si>
    <t>令和５年（2023年）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</si>
  <si>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</si>
  <si>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洗濯・理容・美容・浴場業、映画館、体育館、ゴルフ場、プール、公園、遊園地、パチンコ、カラオケボックス、写真業、冠婚葬祭業、学習塾、書道教授業、造園・植木業、獣医業など
※宿泊業、飲食サービスを除く</t>
    <rPh sb="0" eb="2">
      <t>センタク</t>
    </rPh>
    <rPh sb="3" eb="5">
      <t>リヨウ</t>
    </rPh>
    <rPh sb="6" eb="8">
      <t>ビヨウ</t>
    </rPh>
    <rPh sb="9" eb="11">
      <t>ヨクジョウ</t>
    </rPh>
    <rPh sb="11" eb="12">
      <t>ギョウ</t>
    </rPh>
    <rPh sb="13" eb="16">
      <t>エイガカン</t>
    </rPh>
    <rPh sb="17" eb="20">
      <t>タイイクカン</t>
    </rPh>
    <rPh sb="24" eb="25">
      <t>ジョウ</t>
    </rPh>
    <rPh sb="30" eb="32">
      <t>コウエン</t>
    </rPh>
    <rPh sb="33" eb="36">
      <t>ユウエンチ</t>
    </rPh>
    <rPh sb="51" eb="53">
      <t>シャシン</t>
    </rPh>
    <rPh sb="53" eb="54">
      <t>ギョウ</t>
    </rPh>
    <rPh sb="55" eb="57">
      <t>カンコン</t>
    </rPh>
    <rPh sb="57" eb="59">
      <t>ソウサイ</t>
    </rPh>
    <rPh sb="59" eb="60">
      <t>ギョウ</t>
    </rPh>
    <rPh sb="61" eb="64">
      <t>ガクシュウジュク</t>
    </rPh>
    <rPh sb="65" eb="67">
      <t>ショドウ</t>
    </rPh>
    <rPh sb="67" eb="69">
      <t>キョウジュ</t>
    </rPh>
    <rPh sb="69" eb="70">
      <t>ギョウ</t>
    </rPh>
    <rPh sb="71" eb="73">
      <t>ゾウエン</t>
    </rPh>
    <rPh sb="74" eb="76">
      <t>ウエキ</t>
    </rPh>
    <rPh sb="76" eb="77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</si>
  <si>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</si>
  <si>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</si>
  <si>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熊本県</t>
    <rPh sb="0" eb="3">
      <t>クマモトケン</t>
    </rPh>
    <phoneticPr fontId="3"/>
  </si>
  <si>
    <t>令和６年（2024年）</t>
  </si>
  <si>
    <t>令和６年（2024年）</t>
    <phoneticPr fontId="3"/>
  </si>
  <si>
    <t>宿泊旅行統計調査（令和6年1月～令和6年12月分）</t>
    <phoneticPr fontId="3"/>
  </si>
  <si>
    <t>令和６年（２０２４）熊本県観光統計表</t>
    <phoneticPr fontId="3"/>
  </si>
  <si>
    <t>令和６年（２０２４年）熊本県観光統計表</t>
    <rPh sb="9" eb="10">
      <t>ネン</t>
    </rPh>
    <phoneticPr fontId="3"/>
  </si>
  <si>
    <t>「旅行・観光消費動向調査(2024)」及び熊本県公表の「令和６年熊本県観光統計表」を基に算定</t>
    <rPh sb="1" eb="3">
      <t>リョコウ</t>
    </rPh>
    <rPh sb="4" eb="6">
      <t>カンコウ</t>
    </rPh>
    <rPh sb="6" eb="8">
      <t>ショウヒ</t>
    </rPh>
    <rPh sb="8" eb="10">
      <t>ドウコウ</t>
    </rPh>
    <rPh sb="10" eb="12">
      <t>チョウサ</t>
    </rPh>
    <phoneticPr fontId="3"/>
  </si>
  <si>
    <t>「インバウンド消費動向調査(2024)」及び熊本県公表の「令和６年熊本県観光統計表」を基に算定</t>
    <rPh sb="7" eb="9">
      <t>ショウヒ</t>
    </rPh>
    <rPh sb="9" eb="11">
      <t>ドウコウ</t>
    </rPh>
    <rPh sb="11" eb="13">
      <t>チョウサ</t>
    </rPh>
    <phoneticPr fontId="3"/>
  </si>
  <si>
    <t>　このツールによる分析結果は、理論上の一つの計算例であり、その結果を本市が保証するものではありません。分析する方の責任において利用してください。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6">
      <t>ホンシ</t>
    </rPh>
    <rPh sb="37" eb="39">
      <t>ホショウ</t>
    </rPh>
    <phoneticPr fontId="3"/>
  </si>
  <si>
    <t>第１次
市内需要額
（運輸分離）</t>
    <rPh sb="0" eb="1">
      <t>ダイ</t>
    </rPh>
    <rPh sb="2" eb="3">
      <t>ジ</t>
    </rPh>
    <rPh sb="6" eb="8">
      <t>ジュヨウ</t>
    </rPh>
    <rPh sb="8" eb="9">
      <t>ガク</t>
    </rPh>
    <rPh sb="11" eb="13">
      <t>ウンユ</t>
    </rPh>
    <rPh sb="13" eb="15">
      <t>ブンリ</t>
    </rPh>
    <phoneticPr fontId="3"/>
  </si>
  <si>
    <t>市内需要額
（原材料等）</t>
    <rPh sb="7" eb="10">
      <t>ゲンザイリョウ</t>
    </rPh>
    <rPh sb="10" eb="11">
      <t>トウ</t>
    </rPh>
    <phoneticPr fontId="3"/>
  </si>
  <si>
    <t>第２次
市内需要額</t>
    <rPh sb="0" eb="1">
      <t>ダイ</t>
    </rPh>
    <rPh sb="2" eb="3">
      <t>ジ</t>
    </rPh>
    <rPh sb="6" eb="9">
      <t>ジュヨウガク</t>
    </rPh>
    <phoneticPr fontId="3"/>
  </si>
  <si>
    <t>第１次市内需要額
（運輸合算）
＝生産誘発額</t>
  </si>
  <si>
    <t>熊本市経済波及効果分析ツール</t>
    <rPh sb="0" eb="2">
      <t>クマモト</t>
    </rPh>
    <rPh sb="2" eb="3">
      <t>シ</t>
    </rPh>
    <rPh sb="3" eb="11">
      <t>ケイザイハキュウコウカブンセキ</t>
    </rPh>
    <phoneticPr fontId="3"/>
  </si>
  <si>
    <t>-</t>
    <phoneticPr fontId="3"/>
  </si>
  <si>
    <t>市内需要額
＝生産誘発額
（直接効果）</t>
    <rPh sb="2" eb="4">
      <t>ジュヨウ</t>
    </rPh>
    <rPh sb="4" eb="5">
      <t>ガク</t>
    </rPh>
    <phoneticPr fontId="3"/>
  </si>
  <si>
    <t>市内需要額
（原材料等）</t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</si>
  <si>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市内需要額</t>
    <rPh sb="2" eb="4">
      <t>ジュヨウ</t>
    </rPh>
    <rPh sb="4" eb="5">
      <t>ガク</t>
    </rPh>
    <phoneticPr fontId="3"/>
  </si>
  <si>
    <t>※消費転換係数：実収入のうち消費支出が占める割合</t>
    <rPh sb="1" eb="7">
      <t>ショウヒテンカンケイスウ</t>
    </rPh>
    <rPh sb="8" eb="11">
      <t>ジッシュウニュウ</t>
    </rPh>
    <rPh sb="14" eb="18">
      <t>ショウヒシシュツ</t>
    </rPh>
    <rPh sb="19" eb="20">
      <t>シ</t>
    </rPh>
    <rPh sb="22" eb="24">
      <t>ワリアイ</t>
    </rPh>
    <phoneticPr fontId="3"/>
  </si>
  <si>
    <t>Ⓐ需要増加額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</si>
</sst>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.00_ ;[Red]\-#,##0.00\ "/>
    <numFmt numFmtId="177" formatCode="0.00_ "/>
    <numFmt numFmtId="178" formatCode="0.000000_ "/>
    <numFmt numFmtId="179" formatCode="0_ "/>
    <numFmt numFmtId="180" formatCode="0.000000_ ;[Red]\-0.000000\ "/>
    <numFmt numFmtId="181" formatCode="#,##0.000000;[Red]\-#,##0.000000"/>
    <numFmt numFmtId="182" formatCode="#,##0.000000"/>
    <numFmt numFmtId="183" formatCode="#,##0_);[Red]\(#,##0\)"/>
    <numFmt numFmtId="184" formatCode="#,##0_ "/>
    <numFmt numFmtId="185" formatCode="0.0%"/>
    <numFmt numFmtId="186" formatCode="0_);[Red]\(0\)"/>
    <numFmt numFmtId="187" formatCode="#,##0&quot;人&quot;"/>
    <numFmt numFmtId="188" formatCode="#,##0&quot;百万円&quot;"/>
    <numFmt numFmtId="189" formatCode="0.00&quot;倍&quot;"/>
  </numFmts>
  <fonts count="5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9"/>
      <color rgb="FF000000"/>
      <name val="Meiryo UI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0"/>
      <color theme="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auto="1"/>
      </patternFill>
    </fill>
  </fills>
  <borders count="2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auto="1"/>
      </left>
      <right style="medium">
        <color indexed="64"/>
      </right>
      <top style="thick">
        <color rgb="FFFF0000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hair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rgb="FFFF0000"/>
      </left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medium">
        <color rgb="FFFF0000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rgb="FFFF0000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medium">
        <color rgb="FFFF0000"/>
      </left>
      <right style="thin">
        <color indexed="64"/>
      </right>
      <top style="hair">
        <color theme="1"/>
      </top>
      <bottom style="thin">
        <color theme="1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hair">
        <color theme="1"/>
      </bottom>
      <diagonal/>
    </border>
    <border>
      <left style="medium">
        <color rgb="FFFF0000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medium">
        <color rgb="FFFF0000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rgb="FFFF0000"/>
      </left>
      <right/>
      <top style="thin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hair">
        <color indexed="64"/>
      </bottom>
      <diagonal/>
    </border>
    <border>
      <left style="thin">
        <color theme="1"/>
      </left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theme="0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38" fontId="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</cellStyleXfs>
  <cellXfs count="1016">
    <xf numFmtId="0" fontId="0" fillId="0" borderId="0" xfId="0"/>
    <xf numFmtId="0" fontId="4" fillId="0" borderId="0" xfId="0" applyFont="1" applyAlignment="1">
      <alignment wrapText="1"/>
    </xf>
    <xf numFmtId="0" fontId="0" fillId="0" borderId="0" xfId="0" applyAlignment="1">
      <alignment horizontal="right"/>
    </xf>
    <xf numFmtId="38" fontId="2" fillId="0" borderId="0" xfId="1" applyFont="1" applyFill="1" applyBorder="1" applyAlignment="1">
      <alignment wrapText="1"/>
    </xf>
    <xf numFmtId="38" fontId="2" fillId="0" borderId="0" xfId="1" applyFont="1" applyBorder="1"/>
    <xf numFmtId="38" fontId="2" fillId="0" borderId="0" xfId="0" applyNumberFormat="1" applyFont="1"/>
    <xf numFmtId="0" fontId="0" fillId="3" borderId="0" xfId="0" applyFill="1"/>
    <xf numFmtId="0" fontId="4" fillId="3" borderId="5" xfId="0" applyFont="1" applyFill="1" applyBorder="1" applyAlignment="1">
      <alignment wrapText="1"/>
    </xf>
    <xf numFmtId="0" fontId="0" fillId="3" borderId="4" xfId="0" applyFill="1" applyBorder="1"/>
    <xf numFmtId="0" fontId="0" fillId="3" borderId="0" xfId="0" applyFill="1" applyAlignment="1">
      <alignment horizontal="right"/>
    </xf>
    <xf numFmtId="0" fontId="6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 applyProtection="1">
      <alignment horizontal="right"/>
      <protection locked="0"/>
    </xf>
    <xf numFmtId="0" fontId="10" fillId="0" borderId="0" xfId="3">
      <alignment vertical="center"/>
    </xf>
    <xf numFmtId="0" fontId="10" fillId="0" borderId="0" xfId="3" applyAlignment="1">
      <alignment horizontal="right" vertical="center"/>
    </xf>
    <xf numFmtId="0" fontId="10" fillId="0" borderId="5" xfId="3" applyBorder="1" applyAlignment="1">
      <alignment horizontal="center" vertical="center"/>
    </xf>
    <xf numFmtId="0" fontId="10" fillId="0" borderId="4" xfId="3" applyBorder="1">
      <alignment vertical="center"/>
    </xf>
    <xf numFmtId="0" fontId="10" fillId="0" borderId="13" xfId="3" applyBorder="1">
      <alignment vertical="center"/>
    </xf>
    <xf numFmtId="0" fontId="10" fillId="0" borderId="6" xfId="3" applyBorder="1" applyAlignment="1">
      <alignment horizontal="center" vertical="center"/>
    </xf>
    <xf numFmtId="0" fontId="10" fillId="0" borderId="12" xfId="3" applyBorder="1">
      <alignment vertical="center"/>
    </xf>
    <xf numFmtId="0" fontId="10" fillId="0" borderId="7" xfId="3" applyBorder="1">
      <alignment vertical="center"/>
    </xf>
    <xf numFmtId="178" fontId="10" fillId="0" borderId="0" xfId="3" applyNumberFormat="1">
      <alignment vertical="center"/>
    </xf>
    <xf numFmtId="0" fontId="11" fillId="0" borderId="0" xfId="3" applyFont="1">
      <alignment vertical="center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 wrapText="1"/>
    </xf>
    <xf numFmtId="0" fontId="0" fillId="5" borderId="0" xfId="0" applyFill="1"/>
    <xf numFmtId="0" fontId="2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4" borderId="19" xfId="0" applyFill="1" applyBorder="1" applyAlignment="1" applyProtection="1">
      <alignment horizontal="center" vertical="center"/>
      <protection locked="0"/>
    </xf>
    <xf numFmtId="0" fontId="0" fillId="4" borderId="24" xfId="0" applyFill="1" applyBorder="1" applyAlignment="1" applyProtection="1">
      <alignment horizontal="center" vertical="center"/>
      <protection locked="0"/>
    </xf>
    <xf numFmtId="38" fontId="0" fillId="2" borderId="26" xfId="1" applyFont="1" applyFill="1" applyBorder="1" applyProtection="1">
      <protection locked="0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4" fillId="3" borderId="18" xfId="0" applyFont="1" applyFill="1" applyBorder="1"/>
    <xf numFmtId="0" fontId="0" fillId="3" borderId="26" xfId="0" applyFill="1" applyBorder="1"/>
    <xf numFmtId="0" fontId="0" fillId="3" borderId="16" xfId="0" applyFill="1" applyBorder="1"/>
    <xf numFmtId="0" fontId="4" fillId="0" borderId="14" xfId="0" applyFont="1" applyBorder="1" applyAlignment="1">
      <alignment wrapText="1"/>
    </xf>
    <xf numFmtId="0" fontId="4" fillId="0" borderId="24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17" xfId="0" applyBorder="1"/>
    <xf numFmtId="0" fontId="0" fillId="0" borderId="37" xfId="0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182" fontId="0" fillId="7" borderId="5" xfId="0" applyNumberFormat="1" applyFill="1" applyBorder="1"/>
    <xf numFmtId="0" fontId="0" fillId="6" borderId="27" xfId="0" applyFill="1" applyBorder="1" applyAlignment="1">
      <alignment horizontal="center" vertical="center"/>
    </xf>
    <xf numFmtId="0" fontId="0" fillId="6" borderId="47" xfId="0" applyFill="1" applyBorder="1" applyAlignment="1">
      <alignment horizontal="center" vertical="center"/>
    </xf>
    <xf numFmtId="38" fontId="10" fillId="7" borderId="2" xfId="3" applyNumberFormat="1" applyFill="1" applyBorder="1">
      <alignment vertical="center"/>
    </xf>
    <xf numFmtId="38" fontId="10" fillId="7" borderId="9" xfId="3" applyNumberFormat="1" applyFill="1" applyBorder="1">
      <alignment vertical="center"/>
    </xf>
    <xf numFmtId="38" fontId="10" fillId="7" borderId="5" xfId="3" applyNumberFormat="1" applyFill="1" applyBorder="1">
      <alignment vertical="center"/>
    </xf>
    <xf numFmtId="38" fontId="10" fillId="7" borderId="5" xfId="2" applyFont="1" applyFill="1" applyBorder="1">
      <alignment vertical="center"/>
    </xf>
    <xf numFmtId="0" fontId="18" fillId="0" borderId="10" xfId="3" applyFont="1" applyBorder="1">
      <alignment vertical="center"/>
    </xf>
    <xf numFmtId="0" fontId="18" fillId="0" borderId="0" xfId="3" applyFont="1">
      <alignment vertical="center"/>
    </xf>
    <xf numFmtId="181" fontId="10" fillId="0" borderId="0" xfId="3" applyNumberFormat="1">
      <alignment vertical="center"/>
    </xf>
    <xf numFmtId="0" fontId="0" fillId="0" borderId="0" xfId="0" applyAlignment="1">
      <alignment horizontal="center"/>
    </xf>
    <xf numFmtId="0" fontId="4" fillId="0" borderId="43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4" xfId="0" applyFont="1" applyBorder="1"/>
    <xf numFmtId="0" fontId="0" fillId="0" borderId="24" xfId="0" applyBorder="1"/>
    <xf numFmtId="38" fontId="0" fillId="7" borderId="43" xfId="0" applyNumberFormat="1" applyFill="1" applyBorder="1" applyAlignment="1">
      <alignment horizontal="right"/>
    </xf>
    <xf numFmtId="38" fontId="0" fillId="7" borderId="24" xfId="0" applyNumberFormat="1" applyFill="1" applyBorder="1" applyAlignment="1">
      <alignment horizontal="right"/>
    </xf>
    <xf numFmtId="180" fontId="0" fillId="8" borderId="47" xfId="0" applyNumberFormat="1" applyFill="1" applyBorder="1"/>
    <xf numFmtId="38" fontId="0" fillId="7" borderId="27" xfId="1" applyFont="1" applyFill="1" applyBorder="1"/>
    <xf numFmtId="178" fontId="0" fillId="8" borderId="47" xfId="0" applyNumberFormat="1" applyFill="1" applyBorder="1" applyProtection="1">
      <protection locked="0"/>
    </xf>
    <xf numFmtId="38" fontId="0" fillId="7" borderId="24" xfId="1" applyFont="1" applyFill="1" applyBorder="1"/>
    <xf numFmtId="38" fontId="0" fillId="0" borderId="0" xfId="1" applyFont="1" applyFill="1" applyBorder="1"/>
    <xf numFmtId="38" fontId="0" fillId="7" borderId="47" xfId="1" applyFont="1" applyFill="1" applyBorder="1"/>
    <xf numFmtId="0" fontId="4" fillId="0" borderId="0" xfId="0" applyFont="1" applyAlignment="1">
      <alignment horizontal="center" vertical="center" wrapText="1"/>
    </xf>
    <xf numFmtId="38" fontId="0" fillId="0" borderId="0" xfId="0" applyNumberFormat="1"/>
    <xf numFmtId="38" fontId="2" fillId="7" borderId="47" xfId="0" applyNumberFormat="1" applyFont="1" applyFill="1" applyBorder="1"/>
    <xf numFmtId="176" fontId="0" fillId="0" borderId="62" xfId="1" applyNumberFormat="1" applyFont="1" applyFill="1" applyBorder="1"/>
    <xf numFmtId="38" fontId="2" fillId="7" borderId="24" xfId="0" applyNumberFormat="1" applyFont="1" applyFill="1" applyBorder="1"/>
    <xf numFmtId="0" fontId="20" fillId="0" borderId="0" xfId="0" applyFont="1" applyAlignment="1">
      <alignment horizontal="left" vertical="center"/>
    </xf>
    <xf numFmtId="38" fontId="2" fillId="7" borderId="27" xfId="0" applyNumberFormat="1" applyFont="1" applyFill="1" applyBorder="1"/>
    <xf numFmtId="0" fontId="2" fillId="5" borderId="0" xfId="0" applyFont="1" applyFill="1"/>
    <xf numFmtId="0" fontId="2" fillId="5" borderId="0" xfId="0" applyFont="1" applyFill="1" applyAlignment="1">
      <alignment vertical="center"/>
    </xf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2" fillId="5" borderId="0" xfId="0" applyFont="1" applyFill="1" applyProtection="1">
      <protection locked="0"/>
    </xf>
    <xf numFmtId="0" fontId="4" fillId="5" borderId="63" xfId="0" applyFont="1" applyFill="1" applyBorder="1" applyProtection="1">
      <protection locked="0"/>
    </xf>
    <xf numFmtId="0" fontId="4" fillId="5" borderId="64" xfId="0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5" borderId="0" xfId="0" applyFont="1" applyFill="1" applyAlignment="1">
      <alignment wrapText="1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 applyProtection="1">
      <alignment vertical="center"/>
      <protection locked="0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21" fillId="0" borderId="4" xfId="0" applyFont="1" applyBorder="1" applyAlignment="1">
      <alignment vertical="center"/>
    </xf>
    <xf numFmtId="181" fontId="21" fillId="0" borderId="3" xfId="3" applyNumberFormat="1" applyFont="1" applyBorder="1" applyAlignment="1">
      <alignment horizontal="center" vertical="center"/>
    </xf>
    <xf numFmtId="0" fontId="21" fillId="0" borderId="0" xfId="3" applyFont="1" applyAlignment="1">
      <alignment horizontal="right" vertical="center"/>
    </xf>
    <xf numFmtId="0" fontId="21" fillId="0" borderId="0" xfId="3" applyFont="1" applyAlignment="1">
      <alignment horizontal="right"/>
    </xf>
    <xf numFmtId="0" fontId="21" fillId="0" borderId="0" xfId="3" applyFont="1" applyAlignment="1">
      <alignment horizontal="center" vertical="center"/>
    </xf>
    <xf numFmtId="0" fontId="25" fillId="0" borderId="0" xfId="3" applyFont="1">
      <alignment vertical="center"/>
    </xf>
    <xf numFmtId="0" fontId="21" fillId="0" borderId="0" xfId="3" applyFont="1">
      <alignment vertical="center"/>
    </xf>
    <xf numFmtId="0" fontId="24" fillId="0" borderId="0" xfId="3" applyFont="1">
      <alignment vertical="center"/>
    </xf>
    <xf numFmtId="0" fontId="21" fillId="0" borderId="5" xfId="3" applyFont="1" applyBorder="1">
      <alignment vertical="center"/>
    </xf>
    <xf numFmtId="0" fontId="21" fillId="0" borderId="5" xfId="3" applyFont="1" applyBorder="1" applyAlignment="1">
      <alignment horizontal="center" vertical="center"/>
    </xf>
    <xf numFmtId="3" fontId="21" fillId="6" borderId="5" xfId="3" applyNumberFormat="1" applyFont="1" applyFill="1" applyBorder="1">
      <alignment vertical="center"/>
    </xf>
    <xf numFmtId="3" fontId="21" fillId="7" borderId="5" xfId="3" applyNumberFormat="1" applyFont="1" applyFill="1" applyBorder="1">
      <alignment vertical="center"/>
    </xf>
    <xf numFmtId="0" fontId="21" fillId="0" borderId="13" xfId="3" applyFont="1" applyBorder="1">
      <alignment vertical="center"/>
    </xf>
    <xf numFmtId="0" fontId="21" fillId="0" borderId="3" xfId="3" applyFont="1" applyBorder="1">
      <alignment vertical="center"/>
    </xf>
    <xf numFmtId="0" fontId="21" fillId="0" borderId="1" xfId="3" applyFont="1" applyBorder="1">
      <alignment vertical="center"/>
    </xf>
    <xf numFmtId="0" fontId="21" fillId="0" borderId="2" xfId="3" applyFont="1" applyBorder="1">
      <alignment vertical="center"/>
    </xf>
    <xf numFmtId="38" fontId="21" fillId="6" borderId="5" xfId="3" applyNumberFormat="1" applyFont="1" applyFill="1" applyBorder="1">
      <alignment vertical="center"/>
    </xf>
    <xf numFmtId="38" fontId="21" fillId="7" borderId="5" xfId="3" applyNumberFormat="1" applyFont="1" applyFill="1" applyBorder="1">
      <alignment vertical="center"/>
    </xf>
    <xf numFmtId="38" fontId="21" fillId="8" borderId="1" xfId="3" applyNumberFormat="1" applyFont="1" applyFill="1" applyBorder="1">
      <alignment vertical="center"/>
    </xf>
    <xf numFmtId="38" fontId="21" fillId="7" borderId="2" xfId="3" applyNumberFormat="1" applyFont="1" applyFill="1" applyBorder="1">
      <alignment vertical="center"/>
    </xf>
    <xf numFmtId="38" fontId="21" fillId="8" borderId="2" xfId="3" applyNumberFormat="1" applyFont="1" applyFill="1" applyBorder="1">
      <alignment vertical="center"/>
    </xf>
    <xf numFmtId="38" fontId="21" fillId="7" borderId="1" xfId="3" applyNumberFormat="1" applyFont="1" applyFill="1" applyBorder="1">
      <alignment vertical="center"/>
    </xf>
    <xf numFmtId="38" fontId="21" fillId="7" borderId="70" xfId="3" applyNumberFormat="1" applyFont="1" applyFill="1" applyBorder="1">
      <alignment vertical="center"/>
    </xf>
    <xf numFmtId="38" fontId="21" fillId="8" borderId="71" xfId="3" applyNumberFormat="1" applyFont="1" applyFill="1" applyBorder="1">
      <alignment vertical="center"/>
    </xf>
    <xf numFmtId="38" fontId="21" fillId="6" borderId="3" xfId="3" applyNumberFormat="1" applyFont="1" applyFill="1" applyBorder="1">
      <alignment vertical="center"/>
    </xf>
    <xf numFmtId="38" fontId="21" fillId="6" borderId="1" xfId="3" applyNumberFormat="1" applyFont="1" applyFill="1" applyBorder="1">
      <alignment vertical="center"/>
    </xf>
    <xf numFmtId="38" fontId="21" fillId="6" borderId="2" xfId="3" applyNumberFormat="1" applyFont="1" applyFill="1" applyBorder="1">
      <alignment vertical="center"/>
    </xf>
    <xf numFmtId="38" fontId="21" fillId="7" borderId="1" xfId="3" applyNumberFormat="1" applyFont="1" applyFill="1" applyBorder="1" applyAlignment="1">
      <alignment horizontal="right" vertical="center"/>
    </xf>
    <xf numFmtId="38" fontId="21" fillId="7" borderId="2" xfId="3" applyNumberFormat="1" applyFont="1" applyFill="1" applyBorder="1" applyAlignment="1">
      <alignment horizontal="right" vertical="center"/>
    </xf>
    <xf numFmtId="38" fontId="21" fillId="7" borderId="3" xfId="3" applyNumberFormat="1" applyFont="1" applyFill="1" applyBorder="1" applyAlignment="1">
      <alignment horizontal="right" vertical="center"/>
    </xf>
    <xf numFmtId="38" fontId="21" fillId="7" borderId="3" xfId="3" applyNumberFormat="1" applyFont="1" applyFill="1" applyBorder="1">
      <alignment vertical="center"/>
    </xf>
    <xf numFmtId="0" fontId="21" fillId="0" borderId="7" xfId="3" applyFont="1" applyBorder="1">
      <alignment vertical="center"/>
    </xf>
    <xf numFmtId="3" fontId="21" fillId="7" borderId="1" xfId="3" applyNumberFormat="1" applyFont="1" applyFill="1" applyBorder="1">
      <alignment vertical="center"/>
    </xf>
    <xf numFmtId="3" fontId="21" fillId="7" borderId="3" xfId="3" applyNumberFormat="1" applyFont="1" applyFill="1" applyBorder="1">
      <alignment vertical="center"/>
    </xf>
    <xf numFmtId="3" fontId="21" fillId="6" borderId="1" xfId="3" applyNumberFormat="1" applyFont="1" applyFill="1" applyBorder="1">
      <alignment vertical="center"/>
    </xf>
    <xf numFmtId="3" fontId="21" fillId="6" borderId="3" xfId="3" applyNumberFormat="1" applyFont="1" applyFill="1" applyBorder="1">
      <alignment vertical="center"/>
    </xf>
    <xf numFmtId="38" fontId="0" fillId="7" borderId="16" xfId="0" applyNumberFormat="1" applyFill="1" applyBorder="1"/>
    <xf numFmtId="181" fontId="0" fillId="6" borderId="27" xfId="0" applyNumberFormat="1" applyFill="1" applyBorder="1" applyAlignment="1">
      <alignment horizontal="right"/>
    </xf>
    <xf numFmtId="38" fontId="2" fillId="0" borderId="43" xfId="0" applyNumberFormat="1" applyFont="1" applyBorder="1" applyProtection="1">
      <protection locked="0"/>
    </xf>
    <xf numFmtId="38" fontId="2" fillId="0" borderId="90" xfId="0" applyNumberFormat="1" applyFont="1" applyBorder="1" applyProtection="1">
      <protection locked="0"/>
    </xf>
    <xf numFmtId="38" fontId="2" fillId="0" borderId="24" xfId="0" applyNumberFormat="1" applyFont="1" applyBorder="1" applyProtection="1">
      <protection locked="0"/>
    </xf>
    <xf numFmtId="0" fontId="4" fillId="5" borderId="10" xfId="0" applyFont="1" applyFill="1" applyBorder="1" applyProtection="1">
      <protection locked="0"/>
    </xf>
    <xf numFmtId="0" fontId="4" fillId="5" borderId="60" xfId="0" applyFont="1" applyFill="1" applyBorder="1" applyAlignment="1" applyProtection="1">
      <alignment horizontal="center" vertical="center" wrapText="1"/>
      <protection locked="0"/>
    </xf>
    <xf numFmtId="178" fontId="0" fillId="7" borderId="24" xfId="0" applyNumberFormat="1" applyFill="1" applyBorder="1" applyAlignment="1">
      <alignment vertical="center"/>
    </xf>
    <xf numFmtId="0" fontId="4" fillId="3" borderId="33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0" fillId="3" borderId="33" xfId="0" applyFill="1" applyBorder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0" fillId="3" borderId="29" xfId="0" applyFill="1" applyBorder="1" applyAlignment="1">
      <alignment vertical="center"/>
    </xf>
    <xf numFmtId="0" fontId="0" fillId="3" borderId="26" xfId="0" applyFill="1" applyBorder="1" applyAlignment="1">
      <alignment vertical="center" wrapText="1"/>
    </xf>
    <xf numFmtId="0" fontId="4" fillId="3" borderId="31" xfId="0" applyFont="1" applyFill="1" applyBorder="1" applyAlignment="1">
      <alignment horizontal="center" vertical="center"/>
    </xf>
    <xf numFmtId="176" fontId="10" fillId="7" borderId="5" xfId="2" applyNumberFormat="1" applyFont="1" applyFill="1" applyBorder="1">
      <alignment vertical="center"/>
    </xf>
    <xf numFmtId="0" fontId="10" fillId="0" borderId="5" xfId="3" applyBorder="1">
      <alignment vertical="center"/>
    </xf>
    <xf numFmtId="38" fontId="10" fillId="0" borderId="11" xfId="2" applyFont="1" applyBorder="1">
      <alignment vertical="center"/>
    </xf>
    <xf numFmtId="0" fontId="10" fillId="0" borderId="4" xfId="3" applyBorder="1" applyAlignment="1">
      <alignment horizontal="center" vertical="center"/>
    </xf>
    <xf numFmtId="0" fontId="10" fillId="0" borderId="1" xfId="3" applyBorder="1">
      <alignment vertical="center"/>
    </xf>
    <xf numFmtId="0" fontId="10" fillId="0" borderId="3" xfId="3" applyBorder="1">
      <alignment vertical="center"/>
    </xf>
    <xf numFmtId="9" fontId="10" fillId="7" borderId="9" xfId="3" applyNumberFormat="1" applyFill="1" applyBorder="1">
      <alignment vertical="center"/>
    </xf>
    <xf numFmtId="9" fontId="10" fillId="7" borderId="6" xfId="3" applyNumberFormat="1" applyFill="1" applyBorder="1">
      <alignment vertical="center"/>
    </xf>
    <xf numFmtId="3" fontId="21" fillId="7" borderId="2" xfId="3" applyNumberFormat="1" applyFont="1" applyFill="1" applyBorder="1">
      <alignment vertical="center"/>
    </xf>
    <xf numFmtId="0" fontId="27" fillId="0" borderId="1" xfId="0" applyFont="1" applyBorder="1" applyAlignment="1">
      <alignment horizontal="center" vertical="center"/>
    </xf>
    <xf numFmtId="0" fontId="33" fillId="0" borderId="12" xfId="0" applyFont="1" applyBorder="1" applyAlignment="1">
      <alignment vertical="center"/>
    </xf>
    <xf numFmtId="0" fontId="33" fillId="0" borderId="10" xfId="0" applyFont="1" applyBorder="1" applyAlignment="1">
      <alignment vertical="center"/>
    </xf>
    <xf numFmtId="0" fontId="33" fillId="0" borderId="4" xfId="0" applyFont="1" applyBorder="1" applyAlignment="1">
      <alignment vertical="center"/>
    </xf>
    <xf numFmtId="0" fontId="33" fillId="0" borderId="69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33" fillId="0" borderId="110" xfId="0" applyFont="1" applyBorder="1" applyAlignment="1">
      <alignment vertical="center"/>
    </xf>
    <xf numFmtId="0" fontId="33" fillId="0" borderId="112" xfId="0" applyFont="1" applyBorder="1" applyAlignment="1">
      <alignment vertical="center"/>
    </xf>
    <xf numFmtId="0" fontId="33" fillId="0" borderId="114" xfId="0" applyFont="1" applyBorder="1" applyAlignment="1">
      <alignment vertical="center"/>
    </xf>
    <xf numFmtId="0" fontId="33" fillId="0" borderId="116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10" fillId="0" borderId="0" xfId="3" applyAlignment="1">
      <alignment horizontal="center" vertical="center"/>
    </xf>
    <xf numFmtId="38" fontId="10" fillId="0" borderId="0" xfId="3" applyNumberFormat="1">
      <alignment vertical="center"/>
    </xf>
    <xf numFmtId="3" fontId="21" fillId="6" borderId="2" xfId="3" applyNumberFormat="1" applyFont="1" applyFill="1" applyBorder="1">
      <alignment vertical="center"/>
    </xf>
    <xf numFmtId="0" fontId="0" fillId="0" borderId="0" xfId="0" applyAlignment="1">
      <alignment vertical="center"/>
    </xf>
    <xf numFmtId="0" fontId="21" fillId="0" borderId="11" xfId="3" applyFont="1" applyBorder="1" applyAlignment="1">
      <alignment horizontal="center" vertical="center"/>
    </xf>
    <xf numFmtId="0" fontId="10" fillId="0" borderId="9" xfId="3" applyBorder="1">
      <alignment vertical="center"/>
    </xf>
    <xf numFmtId="0" fontId="21" fillId="0" borderId="5" xfId="3" applyFont="1" applyBorder="1" applyAlignment="1">
      <alignment horizontal="center" vertical="center" shrinkToFit="1"/>
    </xf>
    <xf numFmtId="0" fontId="21" fillId="11" borderId="3" xfId="3" applyFont="1" applyFill="1" applyBorder="1">
      <alignment vertical="center"/>
    </xf>
    <xf numFmtId="38" fontId="21" fillId="11" borderId="2" xfId="3" applyNumberFormat="1" applyFont="1" applyFill="1" applyBorder="1">
      <alignment vertical="center"/>
    </xf>
    <xf numFmtId="38" fontId="21" fillId="0" borderId="0" xfId="3" applyNumberFormat="1" applyFont="1">
      <alignment vertical="center"/>
    </xf>
    <xf numFmtId="3" fontId="21" fillId="12" borderId="5" xfId="3" applyNumberFormat="1" applyFont="1" applyFill="1" applyBorder="1">
      <alignment vertical="center"/>
    </xf>
    <xf numFmtId="38" fontId="10" fillId="7" borderId="6" xfId="3" applyNumberFormat="1" applyFill="1" applyBorder="1">
      <alignment vertical="center"/>
    </xf>
    <xf numFmtId="9" fontId="10" fillId="7" borderId="2" xfId="3" applyNumberFormat="1" applyFill="1" applyBorder="1">
      <alignment vertical="center"/>
    </xf>
    <xf numFmtId="9" fontId="10" fillId="7" borderId="5" xfId="3" applyNumberFormat="1" applyFill="1" applyBorder="1">
      <alignment vertical="center"/>
    </xf>
    <xf numFmtId="38" fontId="21" fillId="0" borderId="10" xfId="3" applyNumberFormat="1" applyFont="1" applyBorder="1">
      <alignment vertical="center"/>
    </xf>
    <xf numFmtId="3" fontId="21" fillId="0" borderId="0" xfId="3" applyNumberFormat="1" applyFont="1">
      <alignment vertical="center"/>
    </xf>
    <xf numFmtId="0" fontId="21" fillId="0" borderId="7" xfId="3" applyFont="1" applyBorder="1" applyAlignment="1">
      <alignment horizontal="center" vertical="center"/>
    </xf>
    <xf numFmtId="38" fontId="21" fillId="0" borderId="7" xfId="3" applyNumberFormat="1" applyFont="1" applyBorder="1" applyAlignment="1">
      <alignment horizontal="right" vertical="center"/>
    </xf>
    <xf numFmtId="38" fontId="21" fillId="0" borderId="7" xfId="3" applyNumberFormat="1" applyFont="1" applyBorder="1">
      <alignment vertical="center"/>
    </xf>
    <xf numFmtId="38" fontId="21" fillId="0" borderId="0" xfId="3" applyNumberFormat="1" applyFont="1" applyAlignment="1">
      <alignment horizontal="right" vertical="center"/>
    </xf>
    <xf numFmtId="179" fontId="21" fillId="0" borderId="0" xfId="3" applyNumberFormat="1" applyFont="1">
      <alignment vertical="center"/>
    </xf>
    <xf numFmtId="9" fontId="10" fillId="7" borderId="1" xfId="3" applyNumberFormat="1" applyFill="1" applyBorder="1">
      <alignment vertical="center"/>
    </xf>
    <xf numFmtId="9" fontId="10" fillId="7" borderId="3" xfId="3" applyNumberFormat="1" applyFill="1" applyBorder="1">
      <alignment vertical="center"/>
    </xf>
    <xf numFmtId="178" fontId="10" fillId="12" borderId="5" xfId="3" applyNumberFormat="1" applyFill="1" applyBorder="1">
      <alignment vertical="center"/>
    </xf>
    <xf numFmtId="38" fontId="21" fillId="12" borderId="2" xfId="3" applyNumberFormat="1" applyFont="1" applyFill="1" applyBorder="1">
      <alignment vertical="center"/>
    </xf>
    <xf numFmtId="9" fontId="10" fillId="12" borderId="9" xfId="3" applyNumberFormat="1" applyFill="1" applyBorder="1">
      <alignment vertical="center"/>
    </xf>
    <xf numFmtId="9" fontId="10" fillId="7" borderId="96" xfId="3" applyNumberFormat="1" applyFill="1" applyBorder="1">
      <alignment vertical="center"/>
    </xf>
    <xf numFmtId="10" fontId="10" fillId="7" borderId="2" xfId="2" applyNumberFormat="1" applyFont="1" applyFill="1" applyBorder="1">
      <alignment vertical="center"/>
    </xf>
    <xf numFmtId="10" fontId="10" fillId="7" borderId="5" xfId="2" applyNumberFormat="1" applyFont="1" applyFill="1" applyBorder="1">
      <alignment vertical="center"/>
    </xf>
    <xf numFmtId="10" fontId="10" fillId="7" borderId="6" xfId="3" applyNumberFormat="1" applyFill="1" applyBorder="1">
      <alignment vertical="center"/>
    </xf>
    <xf numFmtId="9" fontId="10" fillId="12" borderId="2" xfId="3" applyNumberFormat="1" applyFill="1" applyBorder="1">
      <alignment vertical="center"/>
    </xf>
    <xf numFmtId="0" fontId="25" fillId="0" borderId="0" xfId="3" applyFont="1" applyAlignment="1">
      <alignment horizontal="left" vertical="center"/>
    </xf>
    <xf numFmtId="0" fontId="31" fillId="0" borderId="0" xfId="3" applyFont="1">
      <alignment vertical="center"/>
    </xf>
    <xf numFmtId="0" fontId="10" fillId="5" borderId="0" xfId="3" applyFill="1">
      <alignment vertical="center"/>
    </xf>
    <xf numFmtId="0" fontId="27" fillId="0" borderId="0" xfId="3" applyFont="1">
      <alignment vertical="center"/>
    </xf>
    <xf numFmtId="0" fontId="10" fillId="0" borderId="52" xfId="3" applyBorder="1" applyAlignment="1">
      <alignment horizontal="center" vertical="center"/>
    </xf>
    <xf numFmtId="0" fontId="10" fillId="0" borderId="50" xfId="3" applyBorder="1">
      <alignment vertical="center"/>
    </xf>
    <xf numFmtId="0" fontId="10" fillId="0" borderId="31" xfId="3" applyBorder="1" applyAlignment="1">
      <alignment horizontal="center" vertical="center"/>
    </xf>
    <xf numFmtId="0" fontId="10" fillId="0" borderId="51" xfId="3" applyBorder="1">
      <alignment vertical="center"/>
    </xf>
    <xf numFmtId="0" fontId="17" fillId="0" borderId="0" xfId="3" applyFont="1">
      <alignment vertical="center"/>
    </xf>
    <xf numFmtId="0" fontId="31" fillId="0" borderId="0" xfId="3" applyFont="1" applyAlignment="1">
      <alignment horizontal="right" vertical="center"/>
    </xf>
    <xf numFmtId="0" fontId="10" fillId="0" borderId="1" xfId="3" applyBorder="1" applyAlignment="1">
      <alignment horizontal="center" vertical="center"/>
    </xf>
    <xf numFmtId="38" fontId="10" fillId="7" borderId="103" xfId="3" applyNumberFormat="1" applyFill="1" applyBorder="1">
      <alignment vertical="center"/>
    </xf>
    <xf numFmtId="0" fontId="29" fillId="0" borderId="0" xfId="3" applyFont="1">
      <alignment vertical="center"/>
    </xf>
    <xf numFmtId="0" fontId="28" fillId="0" borderId="0" xfId="3" applyFont="1">
      <alignment vertical="center"/>
    </xf>
    <xf numFmtId="0" fontId="32" fillId="0" borderId="0" xfId="3" applyFont="1">
      <alignment vertical="center"/>
    </xf>
    <xf numFmtId="38" fontId="10" fillId="5" borderId="0" xfId="3" applyNumberFormat="1" applyFill="1" applyAlignment="1">
      <alignment horizontal="center" vertical="center"/>
    </xf>
    <xf numFmtId="38" fontId="10" fillId="0" borderId="0" xfId="3" applyNumberFormat="1" applyAlignment="1">
      <alignment horizontal="center" vertical="center"/>
    </xf>
    <xf numFmtId="0" fontId="10" fillId="0" borderId="8" xfId="3" applyBorder="1" applyAlignment="1">
      <alignment horizontal="center" vertical="center"/>
    </xf>
    <xf numFmtId="38" fontId="10" fillId="7" borderId="99" xfId="3" applyNumberFormat="1" applyFill="1" applyBorder="1">
      <alignment vertical="center"/>
    </xf>
    <xf numFmtId="0" fontId="10" fillId="0" borderId="75" xfId="3" applyBorder="1">
      <alignment vertical="center"/>
    </xf>
    <xf numFmtId="0" fontId="10" fillId="7" borderId="100" xfId="3" applyFill="1" applyBorder="1">
      <alignment vertical="center"/>
    </xf>
    <xf numFmtId="38" fontId="10" fillId="7" borderId="3" xfId="3" applyNumberFormat="1" applyFill="1" applyBorder="1">
      <alignment vertical="center"/>
    </xf>
    <xf numFmtId="0" fontId="10" fillId="7" borderId="96" xfId="3" applyFill="1" applyBorder="1">
      <alignment vertical="center"/>
    </xf>
    <xf numFmtId="0" fontId="10" fillId="7" borderId="6" xfId="3" applyFill="1" applyBorder="1">
      <alignment vertical="center"/>
    </xf>
    <xf numFmtId="0" fontId="10" fillId="7" borderId="101" xfId="3" applyFill="1" applyBorder="1">
      <alignment vertical="center"/>
    </xf>
    <xf numFmtId="0" fontId="10" fillId="7" borderId="102" xfId="3" applyFill="1" applyBorder="1">
      <alignment vertical="center"/>
    </xf>
    <xf numFmtId="0" fontId="10" fillId="0" borderId="46" xfId="3" applyBorder="1" applyAlignment="1">
      <alignment vertical="top" wrapText="1"/>
    </xf>
    <xf numFmtId="0" fontId="10" fillId="0" borderId="55" xfId="3" applyBorder="1" applyAlignment="1">
      <alignment vertical="center" wrapText="1"/>
    </xf>
    <xf numFmtId="38" fontId="10" fillId="7" borderId="74" xfId="3" applyNumberFormat="1" applyFill="1" applyBorder="1" applyAlignment="1">
      <alignment vertical="center" wrapText="1"/>
    </xf>
    <xf numFmtId="0" fontId="10" fillId="0" borderId="0" xfId="3" applyAlignment="1">
      <alignment vertical="top" wrapText="1"/>
    </xf>
    <xf numFmtId="0" fontId="10" fillId="0" borderId="76" xfId="3" applyBorder="1">
      <alignment vertical="center"/>
    </xf>
    <xf numFmtId="38" fontId="10" fillId="7" borderId="97" xfId="3" applyNumberFormat="1" applyFill="1" applyBorder="1">
      <alignment vertical="center"/>
    </xf>
    <xf numFmtId="38" fontId="10" fillId="7" borderId="86" xfId="3" applyNumberFormat="1" applyFill="1" applyBorder="1">
      <alignment vertical="center"/>
    </xf>
    <xf numFmtId="0" fontId="10" fillId="0" borderId="91" xfId="3" applyBorder="1">
      <alignment vertical="center"/>
    </xf>
    <xf numFmtId="38" fontId="10" fillId="7" borderId="93" xfId="3" applyNumberFormat="1" applyFill="1" applyBorder="1">
      <alignment vertical="center"/>
    </xf>
    <xf numFmtId="38" fontId="10" fillId="7" borderId="98" xfId="3" applyNumberFormat="1" applyFill="1" applyBorder="1">
      <alignment vertical="center"/>
    </xf>
    <xf numFmtId="38" fontId="10" fillId="7" borderId="104" xfId="3" applyNumberFormat="1" applyFill="1" applyBorder="1">
      <alignment vertical="center"/>
    </xf>
    <xf numFmtId="38" fontId="10" fillId="7" borderId="82" xfId="3" applyNumberFormat="1" applyFill="1" applyBorder="1">
      <alignment vertical="center"/>
    </xf>
    <xf numFmtId="38" fontId="10" fillId="7" borderId="105" xfId="3" applyNumberFormat="1" applyFill="1" applyBorder="1">
      <alignment vertical="center"/>
    </xf>
    <xf numFmtId="38" fontId="10" fillId="7" borderId="66" xfId="3" applyNumberFormat="1" applyFill="1" applyBorder="1">
      <alignment vertical="center"/>
    </xf>
    <xf numFmtId="38" fontId="10" fillId="7" borderId="106" xfId="3" applyNumberFormat="1" applyFill="1" applyBorder="1">
      <alignment vertical="center"/>
    </xf>
    <xf numFmtId="38" fontId="10" fillId="7" borderId="95" xfId="3" applyNumberFormat="1" applyFill="1" applyBorder="1">
      <alignment vertical="center"/>
    </xf>
    <xf numFmtId="38" fontId="10" fillId="7" borderId="107" xfId="3" applyNumberFormat="1" applyFill="1" applyBorder="1">
      <alignment vertical="center"/>
    </xf>
    <xf numFmtId="38" fontId="10" fillId="7" borderId="83" xfId="3" applyNumberFormat="1" applyFill="1" applyBorder="1">
      <alignment vertical="center"/>
    </xf>
    <xf numFmtId="0" fontId="23" fillId="0" borderId="0" xfId="3" applyFont="1">
      <alignment vertical="center"/>
    </xf>
    <xf numFmtId="0" fontId="23" fillId="0" borderId="0" xfId="3" applyFont="1" applyAlignment="1">
      <alignment vertical="top"/>
    </xf>
    <xf numFmtId="0" fontId="23" fillId="0" borderId="0" xfId="3" applyFont="1" applyAlignment="1">
      <alignment vertical="top" wrapText="1"/>
    </xf>
    <xf numFmtId="38" fontId="10" fillId="4" borderId="77" xfId="3" applyNumberFormat="1" applyFill="1" applyBorder="1" applyProtection="1">
      <alignment vertical="center"/>
      <protection locked="0"/>
    </xf>
    <xf numFmtId="0" fontId="10" fillId="0" borderId="0" xfId="3" applyProtection="1">
      <alignment vertical="center"/>
      <protection locked="0"/>
    </xf>
    <xf numFmtId="0" fontId="29" fillId="0" borderId="0" xfId="3" applyFont="1" applyProtection="1">
      <alignment vertical="center"/>
      <protection locked="0"/>
    </xf>
    <xf numFmtId="38" fontId="10" fillId="4" borderId="78" xfId="3" applyNumberFormat="1" applyFill="1" applyBorder="1" applyProtection="1">
      <alignment vertical="center"/>
      <protection locked="0"/>
    </xf>
    <xf numFmtId="38" fontId="10" fillId="4" borderId="79" xfId="3" applyNumberFormat="1" applyFill="1" applyBorder="1" applyProtection="1">
      <alignment vertical="center"/>
      <protection locked="0"/>
    </xf>
    <xf numFmtId="38" fontId="10" fillId="4" borderId="80" xfId="3" applyNumberFormat="1" applyFill="1" applyBorder="1" applyProtection="1">
      <alignment vertical="center"/>
      <protection locked="0"/>
    </xf>
    <xf numFmtId="38" fontId="10" fillId="4" borderId="81" xfId="3" applyNumberFormat="1" applyFill="1" applyBorder="1" applyProtection="1">
      <alignment vertical="center"/>
      <protection locked="0"/>
    </xf>
    <xf numFmtId="38" fontId="10" fillId="4" borderId="92" xfId="3" applyNumberFormat="1" applyFill="1" applyBorder="1" applyProtection="1">
      <alignment vertical="center"/>
      <protection locked="0"/>
    </xf>
    <xf numFmtId="38" fontId="10" fillId="4" borderId="84" xfId="3" applyNumberFormat="1" applyFill="1" applyBorder="1" applyProtection="1">
      <alignment vertical="center"/>
      <protection locked="0"/>
    </xf>
    <xf numFmtId="38" fontId="10" fillId="4" borderId="85" xfId="3" applyNumberFormat="1" applyFill="1" applyBorder="1" applyProtection="1">
      <alignment vertical="center"/>
      <protection locked="0"/>
    </xf>
    <xf numFmtId="38" fontId="10" fillId="12" borderId="86" xfId="3" applyNumberFormat="1" applyFill="1" applyBorder="1" applyProtection="1">
      <alignment vertical="center"/>
      <protection locked="0"/>
    </xf>
    <xf numFmtId="38" fontId="10" fillId="4" borderId="87" xfId="3" applyNumberFormat="1" applyFill="1" applyBorder="1" applyProtection="1">
      <alignment vertical="center"/>
      <protection locked="0"/>
    </xf>
    <xf numFmtId="38" fontId="10" fillId="4" borderId="86" xfId="3" applyNumberFormat="1" applyFill="1" applyBorder="1" applyProtection="1">
      <alignment vertical="center"/>
      <protection locked="0"/>
    </xf>
    <xf numFmtId="38" fontId="10" fillId="4" borderId="93" xfId="3" applyNumberFormat="1" applyFill="1" applyBorder="1" applyProtection="1">
      <alignment vertical="center"/>
      <protection locked="0"/>
    </xf>
    <xf numFmtId="38" fontId="10" fillId="4" borderId="94" xfId="3" applyNumberFormat="1" applyFill="1" applyBorder="1" applyProtection="1">
      <alignment vertical="center"/>
      <protection locked="0"/>
    </xf>
    <xf numFmtId="38" fontId="10" fillId="4" borderId="88" xfId="3" applyNumberFormat="1" applyFill="1" applyBorder="1" applyProtection="1">
      <alignment vertical="center"/>
      <protection locked="0"/>
    </xf>
    <xf numFmtId="38" fontId="10" fillId="4" borderId="89" xfId="3" applyNumberFormat="1" applyFill="1" applyBorder="1" applyProtection="1">
      <alignment vertical="center"/>
      <protection locked="0"/>
    </xf>
    <xf numFmtId="38" fontId="10" fillId="9" borderId="53" xfId="3" applyNumberFormat="1" applyFill="1" applyBorder="1" applyProtection="1">
      <alignment vertical="center"/>
      <protection locked="0"/>
    </xf>
    <xf numFmtId="38" fontId="10" fillId="9" borderId="54" xfId="3" applyNumberFormat="1" applyFill="1" applyBorder="1" applyProtection="1">
      <alignment vertical="center"/>
      <protection locked="0"/>
    </xf>
    <xf numFmtId="38" fontId="2" fillId="0" borderId="120" xfId="0" applyNumberFormat="1" applyFont="1" applyBorder="1" applyProtection="1">
      <protection locked="0"/>
    </xf>
    <xf numFmtId="38" fontId="2" fillId="0" borderId="68" xfId="0" applyNumberFormat="1" applyFont="1" applyBorder="1" applyProtection="1">
      <protection locked="0"/>
    </xf>
    <xf numFmtId="38" fontId="2" fillId="0" borderId="121" xfId="1" applyFont="1" applyFill="1" applyBorder="1" applyProtection="1">
      <protection locked="0"/>
    </xf>
    <xf numFmtId="38" fontId="2" fillId="0" borderId="122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0" xfId="0" applyNumberFormat="1" applyFont="1" applyBorder="1" applyProtection="1">
      <protection locked="0"/>
    </xf>
    <xf numFmtId="38" fontId="2" fillId="0" borderId="18" xfId="1" applyFont="1" applyFill="1" applyBorder="1" applyProtection="1">
      <protection locked="0"/>
    </xf>
    <xf numFmtId="38" fontId="2" fillId="0" borderId="123" xfId="0" applyNumberFormat="1" applyFont="1" applyBorder="1" applyProtection="1">
      <protection locked="0"/>
    </xf>
    <xf numFmtId="38" fontId="2" fillId="7" borderId="43" xfId="0" applyNumberFormat="1" applyFont="1" applyFill="1" applyBorder="1"/>
    <xf numFmtId="38" fontId="2" fillId="7" borderId="59" xfId="0" applyNumberFormat="1" applyFont="1" applyFill="1" applyBorder="1"/>
    <xf numFmtId="0" fontId="0" fillId="0" borderId="0" xfId="0" applyAlignment="1">
      <alignment horizontal="center" vertical="center"/>
    </xf>
    <xf numFmtId="0" fontId="0" fillId="0" borderId="25" xfId="0" applyBorder="1"/>
    <xf numFmtId="183" fontId="0" fillId="9" borderId="27" xfId="0" applyNumberFormat="1" applyFill="1" applyBorder="1"/>
    <xf numFmtId="184" fontId="0" fillId="9" borderId="47" xfId="0" applyNumberFormat="1" applyFill="1" applyBorder="1"/>
    <xf numFmtId="183" fontId="0" fillId="9" borderId="90" xfId="0" applyNumberFormat="1" applyFill="1" applyBorder="1"/>
    <xf numFmtId="0" fontId="0" fillId="8" borderId="20" xfId="0" applyFill="1" applyBorder="1"/>
    <xf numFmtId="183" fontId="0" fillId="9" borderId="20" xfId="0" applyNumberFormat="1" applyFill="1" applyBorder="1"/>
    <xf numFmtId="0" fontId="4" fillId="5" borderId="64" xfId="0" applyFont="1" applyFill="1" applyBorder="1" applyProtection="1">
      <protection locked="0"/>
    </xf>
    <xf numFmtId="183" fontId="0" fillId="9" borderId="24" xfId="0" applyNumberFormat="1" applyFill="1" applyBorder="1"/>
    <xf numFmtId="0" fontId="0" fillId="5" borderId="47" xfId="0" applyFill="1" applyBorder="1"/>
    <xf numFmtId="0" fontId="0" fillId="5" borderId="19" xfId="0" applyFill="1" applyBorder="1"/>
    <xf numFmtId="0" fontId="0" fillId="8" borderId="90" xfId="0" applyFill="1" applyBorder="1"/>
    <xf numFmtId="0" fontId="34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8" borderId="14" xfId="0" applyFill="1" applyBorder="1"/>
    <xf numFmtId="183" fontId="0" fillId="9" borderId="59" xfId="0" applyNumberFormat="1" applyFill="1" applyBorder="1"/>
    <xf numFmtId="183" fontId="0" fillId="0" borderId="27" xfId="0" applyNumberFormat="1" applyBorder="1"/>
    <xf numFmtId="183" fontId="0" fillId="0" borderId="47" xfId="0" applyNumberFormat="1" applyBorder="1"/>
    <xf numFmtId="183" fontId="0" fillId="0" borderId="24" xfId="0" applyNumberFormat="1" applyBorder="1"/>
    <xf numFmtId="0" fontId="0" fillId="0" borderId="123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4" fillId="5" borderId="130" xfId="0" applyFont="1" applyFill="1" applyBorder="1" applyProtection="1">
      <protection locked="0"/>
    </xf>
    <xf numFmtId="38" fontId="0" fillId="7" borderId="43" xfId="1" applyFont="1" applyFill="1" applyBorder="1"/>
    <xf numFmtId="0" fontId="4" fillId="10" borderId="69" xfId="0" applyFont="1" applyFill="1" applyBorder="1" applyAlignment="1">
      <alignment vertical="center" wrapText="1"/>
    </xf>
    <xf numFmtId="0" fontId="4" fillId="10" borderId="6" xfId="0" applyFont="1" applyFill="1" applyBorder="1" applyAlignment="1">
      <alignment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136" xfId="0" applyFont="1" applyFill="1" applyBorder="1" applyAlignment="1">
      <alignment horizontal="center" vertical="center" wrapText="1"/>
    </xf>
    <xf numFmtId="38" fontId="0" fillId="7" borderId="59" xfId="1" applyFont="1" applyFill="1" applyBorder="1"/>
    <xf numFmtId="0" fontId="4" fillId="5" borderId="131" xfId="0" applyFont="1" applyFill="1" applyBorder="1" applyProtection="1">
      <protection locked="0"/>
    </xf>
    <xf numFmtId="0" fontId="4" fillId="10" borderId="131" xfId="0" applyFont="1" applyFill="1" applyBorder="1" applyAlignment="1">
      <alignment vertical="center" wrapText="1"/>
    </xf>
    <xf numFmtId="0" fontId="4" fillId="10" borderId="126" xfId="0" applyFont="1" applyFill="1" applyBorder="1" applyAlignment="1">
      <alignment horizontal="center" vertical="center" wrapText="1"/>
    </xf>
    <xf numFmtId="0" fontId="4" fillId="10" borderId="123" xfId="0" applyFont="1" applyFill="1" applyBorder="1" applyAlignment="1">
      <alignment horizontal="center" vertical="center" wrapText="1"/>
    </xf>
    <xf numFmtId="0" fontId="36" fillId="5" borderId="0" xfId="0" applyFont="1" applyFill="1" applyAlignment="1" applyProtection="1">
      <alignment vertical="center"/>
      <protection locked="0"/>
    </xf>
    <xf numFmtId="0" fontId="38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38" fontId="2" fillId="0" borderId="35" xfId="0" applyNumberFormat="1" applyFont="1" applyBorder="1" applyAlignment="1" applyProtection="1">
      <alignment wrapText="1"/>
      <protection locked="0"/>
    </xf>
    <xf numFmtId="38" fontId="2" fillId="0" borderId="57" xfId="0" applyNumberFormat="1" applyFont="1" applyBorder="1" applyProtection="1">
      <protection locked="0"/>
    </xf>
    <xf numFmtId="38" fontId="2" fillId="0" borderId="128" xfId="0" applyNumberFormat="1" applyFont="1" applyBorder="1" applyProtection="1">
      <protection locked="0"/>
    </xf>
    <xf numFmtId="38" fontId="2" fillId="0" borderId="48" xfId="1" applyFont="1" applyFill="1" applyBorder="1" applyProtection="1">
      <protection locked="0"/>
    </xf>
    <xf numFmtId="38" fontId="2" fillId="0" borderId="37" xfId="0" applyNumberFormat="1" applyFont="1" applyBorder="1" applyProtection="1">
      <protection locked="0"/>
    </xf>
    <xf numFmtId="0" fontId="0" fillId="5" borderId="138" xfId="0" applyFill="1" applyBorder="1" applyAlignment="1" applyProtection="1">
      <alignment horizontal="left"/>
      <protection locked="0"/>
    </xf>
    <xf numFmtId="38" fontId="2" fillId="0" borderId="139" xfId="0" applyNumberFormat="1" applyFont="1" applyBorder="1" applyAlignment="1" applyProtection="1">
      <alignment wrapText="1"/>
      <protection locked="0"/>
    </xf>
    <xf numFmtId="0" fontId="0" fillId="5" borderId="140" xfId="0" applyFill="1" applyBorder="1" applyAlignment="1" applyProtection="1">
      <alignment horizontal="left"/>
      <protection locked="0"/>
    </xf>
    <xf numFmtId="38" fontId="2" fillId="0" borderId="141" xfId="0" applyNumberFormat="1" applyFont="1" applyBorder="1" applyAlignment="1" applyProtection="1">
      <alignment wrapText="1"/>
      <protection locked="0"/>
    </xf>
    <xf numFmtId="38" fontId="2" fillId="0" borderId="142" xfId="0" applyNumberFormat="1" applyFont="1" applyBorder="1" applyProtection="1">
      <protection locked="0"/>
    </xf>
    <xf numFmtId="38" fontId="2" fillId="0" borderId="143" xfId="0" applyNumberFormat="1" applyFont="1" applyBorder="1" applyProtection="1">
      <protection locked="0"/>
    </xf>
    <xf numFmtId="38" fontId="2" fillId="0" borderId="144" xfId="1" applyFont="1" applyFill="1" applyBorder="1" applyProtection="1">
      <protection locked="0"/>
    </xf>
    <xf numFmtId="38" fontId="2" fillId="0" borderId="145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27" xfId="0" applyNumberFormat="1" applyFont="1" applyBorder="1" applyProtection="1">
      <protection locked="0"/>
    </xf>
    <xf numFmtId="0" fontId="6" fillId="5" borderId="0" xfId="0" applyFont="1" applyFill="1" applyAlignment="1">
      <alignment vertical="center"/>
    </xf>
    <xf numFmtId="0" fontId="6" fillId="5" borderId="0" xfId="0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35" fillId="0" borderId="0" xfId="0" applyNumberFormat="1" applyFont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0" fillId="5" borderId="49" xfId="0" applyFill="1" applyBorder="1" applyProtection="1">
      <protection locked="0"/>
    </xf>
    <xf numFmtId="183" fontId="0" fillId="0" borderId="52" xfId="0" applyNumberFormat="1" applyBorder="1"/>
    <xf numFmtId="183" fontId="0" fillId="0" borderId="150" xfId="4" applyNumberFormat="1" applyFont="1" applyFill="1" applyBorder="1" applyAlignment="1"/>
    <xf numFmtId="183" fontId="0" fillId="0" borderId="151" xfId="0" applyNumberFormat="1" applyBorder="1"/>
    <xf numFmtId="185" fontId="0" fillId="0" borderId="152" xfId="0" applyNumberFormat="1" applyBorder="1"/>
    <xf numFmtId="183" fontId="0" fillId="0" borderId="31" xfId="0" applyNumberFormat="1" applyBorder="1"/>
    <xf numFmtId="183" fontId="0" fillId="0" borderId="155" xfId="4" applyNumberFormat="1" applyFont="1" applyFill="1" applyBorder="1" applyAlignment="1"/>
    <xf numFmtId="183" fontId="0" fillId="0" borderId="33" xfId="0" applyNumberFormat="1" applyBorder="1"/>
    <xf numFmtId="185" fontId="0" fillId="0" borderId="26" xfId="0" applyNumberFormat="1" applyBorder="1"/>
    <xf numFmtId="183" fontId="0" fillId="0" borderId="158" xfId="0" applyNumberFormat="1" applyBorder="1"/>
    <xf numFmtId="183" fontId="0" fillId="0" borderId="159" xfId="4" applyNumberFormat="1" applyFont="1" applyFill="1" applyBorder="1" applyAlignment="1"/>
    <xf numFmtId="183" fontId="0" fillId="0" borderId="160" xfId="0" applyNumberFormat="1" applyBorder="1"/>
    <xf numFmtId="185" fontId="0" fillId="0" borderId="161" xfId="0" applyNumberFormat="1" applyBorder="1"/>
    <xf numFmtId="183" fontId="0" fillId="0" borderId="164" xfId="0" applyNumberFormat="1" applyBorder="1"/>
    <xf numFmtId="183" fontId="0" fillId="0" borderId="165" xfId="4" applyNumberFormat="1" applyFont="1" applyFill="1" applyBorder="1" applyAlignment="1"/>
    <xf numFmtId="183" fontId="0" fillId="0" borderId="166" xfId="0" applyNumberFormat="1" applyBorder="1"/>
    <xf numFmtId="185" fontId="0" fillId="0" borderId="167" xfId="0" applyNumberFormat="1" applyBorder="1"/>
    <xf numFmtId="0" fontId="0" fillId="5" borderId="0" xfId="0" applyFill="1" applyAlignment="1">
      <alignment vertical="top" wrapText="1"/>
    </xf>
    <xf numFmtId="0" fontId="35" fillId="5" borderId="0" xfId="0" applyFont="1" applyFill="1" applyAlignment="1">
      <alignment horizontal="right" vertical="center"/>
    </xf>
    <xf numFmtId="0" fontId="41" fillId="5" borderId="57" xfId="0" applyFont="1" applyFill="1" applyBorder="1" applyAlignment="1">
      <alignment vertical="center"/>
    </xf>
    <xf numFmtId="0" fontId="41" fillId="5" borderId="49" xfId="0" applyFont="1" applyFill="1" applyBorder="1" applyAlignment="1">
      <alignment vertical="center"/>
    </xf>
    <xf numFmtId="0" fontId="41" fillId="5" borderId="0" xfId="0" applyFont="1" applyFill="1" applyAlignment="1">
      <alignment vertical="center"/>
    </xf>
    <xf numFmtId="0" fontId="41" fillId="5" borderId="28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43" fillId="5" borderId="0" xfId="0" applyFont="1" applyFill="1" applyAlignment="1" applyProtection="1">
      <alignment horizontal="left" vertical="center"/>
      <protection locked="0"/>
    </xf>
    <xf numFmtId="0" fontId="26" fillId="5" borderId="171" xfId="0" applyFont="1" applyFill="1" applyBorder="1" applyAlignment="1" applyProtection="1">
      <alignment horizontal="center" vertical="center"/>
      <protection locked="0"/>
    </xf>
    <xf numFmtId="177" fontId="44" fillId="0" borderId="67" xfId="0" applyNumberFormat="1" applyFont="1" applyBorder="1" applyAlignment="1" applyProtection="1">
      <alignment horizontal="center" vertical="center"/>
      <protection locked="0"/>
    </xf>
    <xf numFmtId="0" fontId="0" fillId="5" borderId="173" xfId="0" applyFill="1" applyBorder="1" applyAlignment="1">
      <alignment vertical="center" wrapText="1"/>
    </xf>
    <xf numFmtId="0" fontId="0" fillId="5" borderId="174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39" fillId="13" borderId="0" xfId="0" applyFont="1" applyFill="1" applyAlignment="1">
      <alignment horizontal="center" vertical="center"/>
    </xf>
    <xf numFmtId="0" fontId="0" fillId="13" borderId="0" xfId="0" applyFill="1"/>
    <xf numFmtId="38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0" fontId="0" fillId="3" borderId="33" xfId="0" applyFill="1" applyBorder="1" applyAlignment="1">
      <alignment horizontal="left" vertical="center" wrapText="1"/>
    </xf>
    <xf numFmtId="0" fontId="21" fillId="0" borderId="12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13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21" fillId="0" borderId="143" xfId="0" applyFont="1" applyBorder="1" applyAlignment="1">
      <alignment vertical="center"/>
    </xf>
    <xf numFmtId="0" fontId="21" fillId="0" borderId="142" xfId="0" applyFont="1" applyBorder="1" applyAlignment="1">
      <alignment vertical="center"/>
    </xf>
    <xf numFmtId="0" fontId="21" fillId="0" borderId="0" xfId="0" applyFont="1" applyAlignment="1">
      <alignment vertical="center" shrinkToFit="1"/>
    </xf>
    <xf numFmtId="0" fontId="21" fillId="0" borderId="10" xfId="0" applyFont="1" applyBorder="1" applyAlignment="1">
      <alignment vertical="center" shrinkToFit="1"/>
    </xf>
    <xf numFmtId="38" fontId="21" fillId="12" borderId="1" xfId="3" applyNumberFormat="1" applyFont="1" applyFill="1" applyBorder="1">
      <alignment vertical="center"/>
    </xf>
    <xf numFmtId="38" fontId="21" fillId="7" borderId="194" xfId="3" applyNumberFormat="1" applyFont="1" applyFill="1" applyBorder="1">
      <alignment vertical="center"/>
    </xf>
    <xf numFmtId="38" fontId="21" fillId="7" borderId="195" xfId="3" applyNumberFormat="1" applyFont="1" applyFill="1" applyBorder="1">
      <alignment vertical="center"/>
    </xf>
    <xf numFmtId="0" fontId="21" fillId="0" borderId="9" xfId="3" applyFont="1" applyBorder="1">
      <alignment vertical="center"/>
    </xf>
    <xf numFmtId="0" fontId="25" fillId="0" borderId="10" xfId="3" applyFont="1" applyBorder="1">
      <alignment vertical="center"/>
    </xf>
    <xf numFmtId="0" fontId="10" fillId="0" borderId="158" xfId="3" applyBorder="1" applyAlignment="1">
      <alignment horizontal="center" vertical="center"/>
    </xf>
    <xf numFmtId="0" fontId="10" fillId="0" borderId="196" xfId="3" applyBorder="1">
      <alignment vertical="center"/>
    </xf>
    <xf numFmtId="0" fontId="21" fillId="0" borderId="1" xfId="3" applyFont="1" applyBorder="1" applyAlignment="1">
      <alignment horizontal="center" vertical="center"/>
    </xf>
    <xf numFmtId="0" fontId="49" fillId="0" borderId="12" xfId="0" applyFont="1" applyBorder="1" applyAlignment="1">
      <alignment vertical="center"/>
    </xf>
    <xf numFmtId="0" fontId="49" fillId="0" borderId="10" xfId="0" applyFont="1" applyBorder="1" applyAlignment="1">
      <alignment vertical="center"/>
    </xf>
    <xf numFmtId="179" fontId="49" fillId="7" borderId="108" xfId="0" applyNumberFormat="1" applyFont="1" applyFill="1" applyBorder="1" applyAlignment="1">
      <alignment vertical="center"/>
    </xf>
    <xf numFmtId="0" fontId="49" fillId="0" borderId="4" xfId="0" applyFont="1" applyBorder="1" applyAlignment="1">
      <alignment vertical="center"/>
    </xf>
    <xf numFmtId="0" fontId="49" fillId="0" borderId="69" xfId="0" applyFont="1" applyBorder="1" applyAlignment="1">
      <alignment vertical="center"/>
    </xf>
    <xf numFmtId="179" fontId="49" fillId="7" borderId="109" xfId="0" applyNumberFormat="1" applyFont="1" applyFill="1" applyBorder="1" applyAlignment="1">
      <alignment vertical="center"/>
    </xf>
    <xf numFmtId="0" fontId="49" fillId="0" borderId="7" xfId="0" applyFont="1" applyBorder="1" applyAlignment="1">
      <alignment vertical="center"/>
    </xf>
    <xf numFmtId="0" fontId="49" fillId="0" borderId="110" xfId="0" applyFont="1" applyBorder="1" applyAlignment="1">
      <alignment vertical="center"/>
    </xf>
    <xf numFmtId="179" fontId="49" fillId="12" borderId="111" xfId="0" applyNumberFormat="1" applyFont="1" applyFill="1" applyBorder="1" applyAlignment="1">
      <alignment vertical="center"/>
    </xf>
    <xf numFmtId="0" fontId="49" fillId="0" borderId="112" xfId="0" applyFont="1" applyBorder="1" applyAlignment="1">
      <alignment vertical="center"/>
    </xf>
    <xf numFmtId="179" fontId="49" fillId="7" borderId="113" xfId="0" applyNumberFormat="1" applyFont="1" applyFill="1" applyBorder="1" applyAlignment="1">
      <alignment vertical="center"/>
    </xf>
    <xf numFmtId="0" fontId="49" fillId="0" borderId="114" xfId="0" applyFont="1" applyBorder="1" applyAlignment="1">
      <alignment vertical="center"/>
    </xf>
    <xf numFmtId="179" fontId="49" fillId="12" borderId="115" xfId="0" applyNumberFormat="1" applyFont="1" applyFill="1" applyBorder="1" applyAlignment="1">
      <alignment vertical="center"/>
    </xf>
    <xf numFmtId="0" fontId="49" fillId="0" borderId="116" xfId="0" applyFont="1" applyBorder="1" applyAlignment="1">
      <alignment vertical="center"/>
    </xf>
    <xf numFmtId="179" fontId="49" fillId="7" borderId="117" xfId="0" applyNumberFormat="1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9" xfId="0" applyFont="1" applyBorder="1" applyAlignment="1">
      <alignment vertical="center"/>
    </xf>
    <xf numFmtId="179" fontId="21" fillId="7" borderId="4" xfId="0" applyNumberFormat="1" applyFont="1" applyFill="1" applyBorder="1" applyAlignment="1">
      <alignment vertical="center"/>
    </xf>
    <xf numFmtId="179" fontId="21" fillId="7" borderId="5" xfId="0" applyNumberFormat="1" applyFont="1" applyFill="1" applyBorder="1" applyAlignment="1">
      <alignment vertical="center"/>
    </xf>
    <xf numFmtId="0" fontId="50" fillId="0" borderId="0" xfId="3" applyFont="1">
      <alignment vertical="center"/>
    </xf>
    <xf numFmtId="0" fontId="4" fillId="0" borderId="0" xfId="0" applyFont="1" applyAlignment="1">
      <alignment vertical="center"/>
    </xf>
    <xf numFmtId="179" fontId="21" fillId="0" borderId="0" xfId="0" applyNumberFormat="1" applyFont="1" applyAlignment="1">
      <alignment vertical="center"/>
    </xf>
    <xf numFmtId="0" fontId="4" fillId="0" borderId="4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3" borderId="197" xfId="0" applyFont="1" applyFill="1" applyBorder="1" applyAlignment="1">
      <alignment horizontal="center" vertical="center"/>
    </xf>
    <xf numFmtId="0" fontId="0" fillId="3" borderId="198" xfId="0" applyFill="1" applyBorder="1" applyAlignment="1">
      <alignment horizontal="left" vertical="center"/>
    </xf>
    <xf numFmtId="38" fontId="0" fillId="2" borderId="199" xfId="1" applyFont="1" applyFill="1" applyBorder="1" applyProtection="1">
      <protection locked="0"/>
    </xf>
    <xf numFmtId="0" fontId="4" fillId="3" borderId="198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center" vertical="center"/>
    </xf>
    <xf numFmtId="0" fontId="0" fillId="3" borderId="37" xfId="0" applyFill="1" applyBorder="1" applyAlignment="1">
      <alignment horizontal="left" vertical="center"/>
    </xf>
    <xf numFmtId="38" fontId="0" fillId="2" borderId="127" xfId="1" applyFont="1" applyFill="1" applyBorder="1" applyProtection="1">
      <protection locked="0"/>
    </xf>
    <xf numFmtId="0" fontId="4" fillId="3" borderId="37" xfId="0" applyFont="1" applyFill="1" applyBorder="1" applyAlignment="1">
      <alignment horizontal="left" vertical="center" wrapText="1"/>
    </xf>
    <xf numFmtId="0" fontId="4" fillId="3" borderId="158" xfId="0" applyFont="1" applyFill="1" applyBorder="1" applyAlignment="1">
      <alignment horizontal="center" vertical="center"/>
    </xf>
    <xf numFmtId="0" fontId="0" fillId="3" borderId="160" xfId="0" applyFill="1" applyBorder="1" applyAlignment="1">
      <alignment horizontal="left" vertical="center"/>
    </xf>
    <xf numFmtId="38" fontId="0" fillId="2" borderId="161" xfId="1" applyFont="1" applyFill="1" applyBorder="1" applyProtection="1">
      <protection locked="0"/>
    </xf>
    <xf numFmtId="0" fontId="4" fillId="3" borderId="160" xfId="0" applyFont="1" applyFill="1" applyBorder="1" applyAlignment="1">
      <alignment horizontal="left" vertical="center" wrapText="1"/>
    </xf>
    <xf numFmtId="0" fontId="4" fillId="3" borderId="200" xfId="0" applyFont="1" applyFill="1" applyBorder="1" applyAlignment="1">
      <alignment horizontal="center" vertical="center"/>
    </xf>
    <xf numFmtId="38" fontId="0" fillId="2" borderId="201" xfId="1" applyFont="1" applyFill="1" applyBorder="1" applyProtection="1">
      <protection locked="0"/>
    </xf>
    <xf numFmtId="0" fontId="4" fillId="3" borderId="164" xfId="0" applyFont="1" applyFill="1" applyBorder="1" applyAlignment="1">
      <alignment horizontal="center" vertical="center"/>
    </xf>
    <xf numFmtId="0" fontId="0" fillId="3" borderId="166" xfId="0" applyFill="1" applyBorder="1" applyAlignment="1">
      <alignment horizontal="left" vertical="center"/>
    </xf>
    <xf numFmtId="38" fontId="0" fillId="2" borderId="167" xfId="1" applyFont="1" applyFill="1" applyBorder="1" applyProtection="1">
      <protection locked="0"/>
    </xf>
    <xf numFmtId="0" fontId="4" fillId="3" borderId="166" xfId="0" applyFont="1" applyFill="1" applyBorder="1" applyAlignment="1">
      <alignment horizontal="left" vertical="center" wrapText="1"/>
    </xf>
    <xf numFmtId="0" fontId="0" fillId="3" borderId="161" xfId="0" applyFill="1" applyBorder="1"/>
    <xf numFmtId="0" fontId="0" fillId="3" borderId="199" xfId="0" applyFill="1" applyBorder="1" applyAlignment="1">
      <alignment vertical="center"/>
    </xf>
    <xf numFmtId="0" fontId="0" fillId="5" borderId="76" xfId="0" applyFill="1" applyBorder="1"/>
    <xf numFmtId="182" fontId="0" fillId="6" borderId="165" xfId="0" applyNumberFormat="1" applyFill="1" applyBorder="1"/>
    <xf numFmtId="0" fontId="0" fillId="5" borderId="51" xfId="0" applyFill="1" applyBorder="1" applyAlignment="1">
      <alignment wrapText="1"/>
    </xf>
    <xf numFmtId="182" fontId="0" fillId="11" borderId="155" xfId="0" applyNumberFormat="1" applyFill="1" applyBorder="1"/>
    <xf numFmtId="182" fontId="0" fillId="6" borderId="155" xfId="0" applyNumberFormat="1" applyFill="1" applyBorder="1"/>
    <xf numFmtId="0" fontId="0" fillId="5" borderId="51" xfId="0" applyFill="1" applyBorder="1"/>
    <xf numFmtId="0" fontId="0" fillId="5" borderId="75" xfId="0" applyFill="1" applyBorder="1"/>
    <xf numFmtId="182" fontId="0" fillId="6" borderId="159" xfId="0" applyNumberFormat="1" applyFill="1" applyBorder="1"/>
    <xf numFmtId="0" fontId="10" fillId="0" borderId="200" xfId="3" applyBorder="1" applyAlignment="1">
      <alignment horizontal="center" vertical="center"/>
    </xf>
    <xf numFmtId="38" fontId="10" fillId="9" borderId="202" xfId="3" applyNumberFormat="1" applyFill="1" applyBorder="1" applyProtection="1">
      <alignment vertical="center"/>
      <protection locked="0"/>
    </xf>
    <xf numFmtId="0" fontId="10" fillId="0" borderId="197" xfId="3" applyBorder="1" applyAlignment="1">
      <alignment horizontal="center" vertical="center"/>
    </xf>
    <xf numFmtId="0" fontId="10" fillId="0" borderId="203" xfId="3" applyBorder="1">
      <alignment vertical="center"/>
    </xf>
    <xf numFmtId="38" fontId="10" fillId="9" borderId="204" xfId="3" applyNumberFormat="1" applyFill="1" applyBorder="1" applyProtection="1">
      <alignment vertical="center"/>
      <protection locked="0"/>
    </xf>
    <xf numFmtId="0" fontId="10" fillId="0" borderId="164" xfId="3" applyBorder="1" applyAlignment="1">
      <alignment horizontal="center" vertical="center"/>
    </xf>
    <xf numFmtId="38" fontId="10" fillId="9" borderId="205" xfId="3" applyNumberFormat="1" applyFill="1" applyBorder="1" applyProtection="1">
      <alignment vertical="center"/>
      <protection locked="0"/>
    </xf>
    <xf numFmtId="38" fontId="10" fillId="9" borderId="206" xfId="3" applyNumberFormat="1" applyFill="1" applyBorder="1" applyProtection="1">
      <alignment vertical="center"/>
      <protection locked="0"/>
    </xf>
    <xf numFmtId="0" fontId="21" fillId="0" borderId="165" xfId="3" applyFont="1" applyBorder="1" applyAlignment="1">
      <alignment horizontal="center" vertical="center"/>
    </xf>
    <xf numFmtId="0" fontId="21" fillId="0" borderId="165" xfId="3" applyFont="1" applyBorder="1">
      <alignment vertical="center"/>
    </xf>
    <xf numFmtId="38" fontId="21" fillId="7" borderId="165" xfId="3" applyNumberFormat="1" applyFont="1" applyFill="1" applyBorder="1">
      <alignment vertical="center"/>
    </xf>
    <xf numFmtId="0" fontId="21" fillId="0" borderId="155" xfId="3" applyFont="1" applyBorder="1" applyAlignment="1">
      <alignment horizontal="center" vertical="center"/>
    </xf>
    <xf numFmtId="0" fontId="21" fillId="0" borderId="155" xfId="3" applyFont="1" applyBorder="1">
      <alignment vertical="center"/>
    </xf>
    <xf numFmtId="38" fontId="21" fillId="7" borderId="155" xfId="3" applyNumberFormat="1" applyFont="1" applyFill="1" applyBorder="1">
      <alignment vertical="center"/>
    </xf>
    <xf numFmtId="0" fontId="21" fillId="0" borderId="159" xfId="3" applyFont="1" applyBorder="1" applyAlignment="1">
      <alignment horizontal="center" vertical="center"/>
    </xf>
    <xf numFmtId="0" fontId="21" fillId="0" borderId="159" xfId="3" applyFont="1" applyBorder="1">
      <alignment vertical="center"/>
    </xf>
    <xf numFmtId="38" fontId="21" fillId="7" borderId="159" xfId="3" applyNumberFormat="1" applyFont="1" applyFill="1" applyBorder="1">
      <alignment vertical="center"/>
    </xf>
    <xf numFmtId="0" fontId="4" fillId="0" borderId="151" xfId="0" applyFont="1" applyBorder="1"/>
    <xf numFmtId="38" fontId="0" fillId="6" borderId="150" xfId="1" applyFont="1" applyFill="1" applyBorder="1"/>
    <xf numFmtId="178" fontId="0" fillId="6" borderId="150" xfId="0" applyNumberFormat="1" applyFill="1" applyBorder="1" applyProtection="1">
      <protection locked="0"/>
    </xf>
    <xf numFmtId="38" fontId="0" fillId="7" borderId="151" xfId="1" applyFont="1" applyFill="1" applyBorder="1"/>
    <xf numFmtId="0" fontId="4" fillId="0" borderId="33" xfId="0" applyFont="1" applyBorder="1"/>
    <xf numFmtId="38" fontId="0" fillId="6" borderId="155" xfId="1" applyFont="1" applyFill="1" applyBorder="1"/>
    <xf numFmtId="178" fontId="0" fillId="6" borderId="155" xfId="0" applyNumberFormat="1" applyFill="1" applyBorder="1" applyProtection="1">
      <protection locked="0"/>
    </xf>
    <xf numFmtId="38" fontId="0" fillId="7" borderId="33" xfId="1" applyFont="1" applyFill="1" applyBorder="1"/>
    <xf numFmtId="0" fontId="4" fillId="0" borderId="160" xfId="0" applyFont="1" applyBorder="1"/>
    <xf numFmtId="38" fontId="0" fillId="6" borderId="159" xfId="1" applyFont="1" applyFill="1" applyBorder="1"/>
    <xf numFmtId="178" fontId="0" fillId="6" borderId="159" xfId="0" applyNumberFormat="1" applyFill="1" applyBorder="1" applyProtection="1">
      <protection locked="0"/>
    </xf>
    <xf numFmtId="38" fontId="0" fillId="7" borderId="160" xfId="1" applyFont="1" applyFill="1" applyBorder="1"/>
    <xf numFmtId="0" fontId="4" fillId="0" borderId="166" xfId="0" applyFont="1" applyBorder="1"/>
    <xf numFmtId="38" fontId="0" fillId="6" borderId="165" xfId="1" applyFont="1" applyFill="1" applyBorder="1"/>
    <xf numFmtId="178" fontId="0" fillId="6" borderId="165" xfId="0" applyNumberFormat="1" applyFill="1" applyBorder="1" applyProtection="1">
      <protection locked="0"/>
    </xf>
    <xf numFmtId="38" fontId="0" fillId="7" borderId="166" xfId="1" applyFont="1" applyFill="1" applyBorder="1"/>
    <xf numFmtId="178" fontId="0" fillId="9" borderId="155" xfId="0" applyNumberFormat="1" applyFill="1" applyBorder="1" applyProtection="1">
      <protection locked="0"/>
    </xf>
    <xf numFmtId="178" fontId="0" fillId="9" borderId="165" xfId="0" applyNumberFormat="1" applyFill="1" applyBorder="1" applyProtection="1">
      <protection locked="0"/>
    </xf>
    <xf numFmtId="0" fontId="4" fillId="0" borderId="207" xfId="0" applyFont="1" applyBorder="1" applyAlignment="1">
      <alignment horizontal="center"/>
    </xf>
    <xf numFmtId="0" fontId="4" fillId="0" borderId="208" xfId="0" applyFont="1" applyBorder="1"/>
    <xf numFmtId="38" fontId="0" fillId="6" borderId="209" xfId="1" applyFont="1" applyFill="1" applyBorder="1"/>
    <xf numFmtId="178" fontId="0" fillId="6" borderId="209" xfId="0" applyNumberFormat="1" applyFill="1" applyBorder="1" applyProtection="1">
      <protection locked="0"/>
    </xf>
    <xf numFmtId="38" fontId="0" fillId="7" borderId="208" xfId="1" applyFont="1" applyFill="1" applyBorder="1"/>
    <xf numFmtId="0" fontId="4" fillId="0" borderId="149" xfId="0" applyFont="1" applyBorder="1" applyAlignment="1">
      <alignment horizontal="left"/>
    </xf>
    <xf numFmtId="38" fontId="0" fillId="6" borderId="52" xfId="0" applyNumberFormat="1" applyFill="1" applyBorder="1"/>
    <xf numFmtId="38" fontId="0" fillId="7" borderId="150" xfId="1" applyFont="1" applyFill="1" applyBorder="1"/>
    <xf numFmtId="38" fontId="0" fillId="7" borderId="50" xfId="1" applyFont="1" applyFill="1" applyBorder="1"/>
    <xf numFmtId="38" fontId="0" fillId="7" borderId="210" xfId="0" applyNumberFormat="1" applyFill="1" applyBorder="1"/>
    <xf numFmtId="38" fontId="0" fillId="7" borderId="211" xfId="1" applyFont="1" applyFill="1" applyBorder="1"/>
    <xf numFmtId="38" fontId="0" fillId="7" borderId="203" xfId="1" applyFont="1" applyFill="1" applyBorder="1"/>
    <xf numFmtId="38" fontId="0" fillId="7" borderId="198" xfId="1" applyFont="1" applyFill="1" applyBorder="1"/>
    <xf numFmtId="0" fontId="4" fillId="8" borderId="52" xfId="0" applyFont="1" applyFill="1" applyBorder="1" applyAlignment="1">
      <alignment horizontal="center" wrapText="1"/>
    </xf>
    <xf numFmtId="0" fontId="4" fillId="8" borderId="211" xfId="0" applyFont="1" applyFill="1" applyBorder="1" applyAlignment="1">
      <alignment horizontal="center" wrapText="1"/>
    </xf>
    <xf numFmtId="38" fontId="2" fillId="7" borderId="211" xfId="1" applyFont="1" applyFill="1" applyBorder="1" applyAlignment="1">
      <alignment wrapText="1"/>
    </xf>
    <xf numFmtId="38" fontId="2" fillId="7" borderId="198" xfId="1" applyFont="1" applyFill="1" applyBorder="1" applyAlignment="1">
      <alignment wrapText="1"/>
    </xf>
    <xf numFmtId="0" fontId="2" fillId="7" borderId="197" xfId="0" applyFont="1" applyFill="1" applyBorder="1"/>
    <xf numFmtId="0" fontId="2" fillId="7" borderId="210" xfId="0" applyFont="1" applyFill="1" applyBorder="1"/>
    <xf numFmtId="0" fontId="2" fillId="7" borderId="211" xfId="0" applyFont="1" applyFill="1" applyBorder="1"/>
    <xf numFmtId="0" fontId="0" fillId="7" borderId="211" xfId="0" applyFill="1" applyBorder="1"/>
    <xf numFmtId="0" fontId="0" fillId="7" borderId="203" xfId="0" applyFill="1" applyBorder="1"/>
    <xf numFmtId="0" fontId="0" fillId="7" borderId="198" xfId="0" applyFill="1" applyBorder="1"/>
    <xf numFmtId="183" fontId="0" fillId="9" borderId="52" xfId="0" applyNumberFormat="1" applyFill="1" applyBorder="1"/>
    <xf numFmtId="183" fontId="0" fillId="9" borderId="212" xfId="0" applyNumberFormat="1" applyFill="1" applyBorder="1"/>
    <xf numFmtId="183" fontId="0" fillId="9" borderId="151" xfId="0" applyNumberFormat="1" applyFill="1" applyBorder="1"/>
    <xf numFmtId="183" fontId="0" fillId="9" borderId="149" xfId="0" applyNumberFormat="1" applyFill="1" applyBorder="1"/>
    <xf numFmtId="0" fontId="0" fillId="9" borderId="149" xfId="0" applyFill="1" applyBorder="1"/>
    <xf numFmtId="0" fontId="0" fillId="0" borderId="52" xfId="0" applyBorder="1"/>
    <xf numFmtId="0" fontId="0" fillId="9" borderId="150" xfId="0" applyFill="1" applyBorder="1" applyAlignment="1">
      <alignment shrinkToFit="1"/>
    </xf>
    <xf numFmtId="186" fontId="0" fillId="9" borderId="150" xfId="0" applyNumberFormat="1" applyFill="1" applyBorder="1"/>
    <xf numFmtId="186" fontId="0" fillId="9" borderId="50" xfId="4" applyNumberFormat="1" applyFont="1" applyFill="1" applyBorder="1" applyAlignment="1"/>
    <xf numFmtId="186" fontId="0" fillId="9" borderId="151" xfId="0" applyNumberFormat="1" applyFill="1" applyBorder="1"/>
    <xf numFmtId="185" fontId="0" fillId="9" borderId="110" xfId="0" applyNumberFormat="1" applyFill="1" applyBorder="1"/>
    <xf numFmtId="0" fontId="0" fillId="9" borderId="52" xfId="0" applyFill="1" applyBorder="1"/>
    <xf numFmtId="0" fontId="0" fillId="9" borderId="151" xfId="0" applyFill="1" applyBorder="1"/>
    <xf numFmtId="0" fontId="4" fillId="0" borderId="154" xfId="0" applyFont="1" applyBorder="1" applyAlignment="1">
      <alignment horizontal="left"/>
    </xf>
    <xf numFmtId="38" fontId="0" fillId="6" borderId="31" xfId="0" applyNumberFormat="1" applyFill="1" applyBorder="1"/>
    <xf numFmtId="38" fontId="0" fillId="7" borderId="155" xfId="1" applyFont="1" applyFill="1" applyBorder="1"/>
    <xf numFmtId="38" fontId="0" fillId="7" borderId="51" xfId="1" applyFont="1" applyFill="1" applyBorder="1"/>
    <xf numFmtId="38" fontId="0" fillId="7" borderId="66" xfId="0" applyNumberFormat="1" applyFill="1" applyBorder="1"/>
    <xf numFmtId="0" fontId="0" fillId="8" borderId="31" xfId="0" applyFill="1" applyBorder="1"/>
    <xf numFmtId="0" fontId="0" fillId="8" borderId="155" xfId="0" applyFill="1" applyBorder="1"/>
    <xf numFmtId="38" fontId="2" fillId="7" borderId="155" xfId="1" applyFont="1" applyFill="1" applyBorder="1"/>
    <xf numFmtId="38" fontId="2" fillId="7" borderId="33" xfId="1" applyFont="1" applyFill="1" applyBorder="1"/>
    <xf numFmtId="0" fontId="0" fillId="7" borderId="31" xfId="0" applyFill="1" applyBorder="1"/>
    <xf numFmtId="0" fontId="0" fillId="7" borderId="66" xfId="0" applyFill="1" applyBorder="1"/>
    <xf numFmtId="0" fontId="2" fillId="7" borderId="155" xfId="0" applyFont="1" applyFill="1" applyBorder="1"/>
    <xf numFmtId="183" fontId="0" fillId="9" borderId="31" xfId="0" applyNumberFormat="1" applyFill="1" applyBorder="1"/>
    <xf numFmtId="183" fontId="0" fillId="9" borderId="213" xfId="0" applyNumberFormat="1" applyFill="1" applyBorder="1"/>
    <xf numFmtId="183" fontId="0" fillId="9" borderId="33" xfId="0" applyNumberFormat="1" applyFill="1" applyBorder="1"/>
    <xf numFmtId="183" fontId="0" fillId="9" borderId="154" xfId="0" applyNumberFormat="1" applyFill="1" applyBorder="1"/>
    <xf numFmtId="0" fontId="0" fillId="9" borderId="154" xfId="0" applyFill="1" applyBorder="1"/>
    <xf numFmtId="0" fontId="0" fillId="0" borderId="31" xfId="0" applyBorder="1"/>
    <xf numFmtId="0" fontId="0" fillId="9" borderId="155" xfId="0" applyFill="1" applyBorder="1" applyAlignment="1">
      <alignment shrinkToFit="1"/>
    </xf>
    <xf numFmtId="186" fontId="0" fillId="9" borderId="155" xfId="0" applyNumberFormat="1" applyFill="1" applyBorder="1"/>
    <xf numFmtId="186" fontId="0" fillId="9" borderId="51" xfId="4" applyNumberFormat="1" applyFont="1" applyFill="1" applyBorder="1" applyAlignment="1"/>
    <xf numFmtId="186" fontId="0" fillId="9" borderId="33" xfId="0" applyNumberFormat="1" applyFill="1" applyBorder="1"/>
    <xf numFmtId="185" fontId="0" fillId="9" borderId="213" xfId="0" applyNumberFormat="1" applyFill="1" applyBorder="1"/>
    <xf numFmtId="0" fontId="0" fillId="9" borderId="31" xfId="0" applyFill="1" applyBorder="1"/>
    <xf numFmtId="0" fontId="0" fillId="9" borderId="33" xfId="0" applyFill="1" applyBorder="1"/>
    <xf numFmtId="0" fontId="4" fillId="0" borderId="157" xfId="0" applyFont="1" applyBorder="1" applyAlignment="1">
      <alignment horizontal="left"/>
    </xf>
    <xf numFmtId="38" fontId="0" fillId="6" borderId="158" xfId="0" applyNumberFormat="1" applyFill="1" applyBorder="1"/>
    <xf numFmtId="38" fontId="0" fillId="7" borderId="159" xfId="1" applyFont="1" applyFill="1" applyBorder="1"/>
    <xf numFmtId="38" fontId="0" fillId="7" borderId="75" xfId="1" applyFont="1" applyFill="1" applyBorder="1"/>
    <xf numFmtId="38" fontId="0" fillId="7" borderId="83" xfId="0" applyNumberFormat="1" applyFill="1" applyBorder="1"/>
    <xf numFmtId="0" fontId="0" fillId="8" borderId="158" xfId="0" applyFill="1" applyBorder="1"/>
    <xf numFmtId="0" fontId="0" fillId="8" borderId="159" xfId="0" applyFill="1" applyBorder="1"/>
    <xf numFmtId="38" fontId="2" fillId="7" borderId="159" xfId="1" applyFont="1" applyFill="1" applyBorder="1"/>
    <xf numFmtId="38" fontId="2" fillId="7" borderId="160" xfId="1" applyFont="1" applyFill="1" applyBorder="1"/>
    <xf numFmtId="0" fontId="0" fillId="7" borderId="158" xfId="0" applyFill="1" applyBorder="1"/>
    <xf numFmtId="0" fontId="0" fillId="7" borderId="83" xfId="0" applyFill="1" applyBorder="1"/>
    <xf numFmtId="0" fontId="2" fillId="7" borderId="159" xfId="0" applyFont="1" applyFill="1" applyBorder="1"/>
    <xf numFmtId="183" fontId="0" fillId="9" borderId="158" xfId="0" applyNumberFormat="1" applyFill="1" applyBorder="1"/>
    <xf numFmtId="183" fontId="0" fillId="9" borderId="214" xfId="0" applyNumberFormat="1" applyFill="1" applyBorder="1"/>
    <xf numFmtId="183" fontId="0" fillId="9" borderId="160" xfId="0" applyNumberFormat="1" applyFill="1" applyBorder="1"/>
    <xf numFmtId="183" fontId="0" fillId="9" borderId="157" xfId="0" applyNumberFormat="1" applyFill="1" applyBorder="1"/>
    <xf numFmtId="0" fontId="0" fillId="9" borderId="157" xfId="0" applyFill="1" applyBorder="1"/>
    <xf numFmtId="0" fontId="0" fillId="0" borderId="158" xfId="0" applyBorder="1"/>
    <xf numFmtId="0" fontId="0" fillId="9" borderId="159" xfId="0" applyFill="1" applyBorder="1" applyAlignment="1">
      <alignment shrinkToFit="1"/>
    </xf>
    <xf numFmtId="186" fontId="0" fillId="9" borderId="159" xfId="0" applyNumberFormat="1" applyFill="1" applyBorder="1"/>
    <xf numFmtId="186" fontId="0" fillId="9" borderId="75" xfId="4" applyNumberFormat="1" applyFont="1" applyFill="1" applyBorder="1" applyAlignment="1"/>
    <xf numFmtId="186" fontId="0" fillId="9" borderId="160" xfId="0" applyNumberFormat="1" applyFill="1" applyBorder="1"/>
    <xf numFmtId="185" fontId="0" fillId="9" borderId="214" xfId="0" applyNumberFormat="1" applyFill="1" applyBorder="1"/>
    <xf numFmtId="0" fontId="0" fillId="9" borderId="158" xfId="0" applyFill="1" applyBorder="1"/>
    <xf numFmtId="0" fontId="0" fillId="9" borderId="160" xfId="0" applyFill="1" applyBorder="1"/>
    <xf numFmtId="0" fontId="4" fillId="0" borderId="163" xfId="0" applyFont="1" applyBorder="1" applyAlignment="1">
      <alignment horizontal="left"/>
    </xf>
    <xf numFmtId="38" fontId="0" fillId="6" borderId="164" xfId="0" applyNumberFormat="1" applyFill="1" applyBorder="1"/>
    <xf numFmtId="38" fontId="0" fillId="7" borderId="165" xfId="1" applyFont="1" applyFill="1" applyBorder="1"/>
    <xf numFmtId="38" fontId="0" fillId="7" borderId="76" xfId="1" applyFont="1" applyFill="1" applyBorder="1"/>
    <xf numFmtId="38" fontId="0" fillId="7" borderId="82" xfId="0" applyNumberFormat="1" applyFill="1" applyBorder="1"/>
    <xf numFmtId="0" fontId="0" fillId="8" borderId="164" xfId="0" applyFill="1" applyBorder="1"/>
    <xf numFmtId="0" fontId="0" fillId="8" borderId="165" xfId="0" applyFill="1" applyBorder="1"/>
    <xf numFmtId="38" fontId="2" fillId="7" borderId="165" xfId="1" applyFont="1" applyFill="1" applyBorder="1"/>
    <xf numFmtId="38" fontId="2" fillId="7" borderId="166" xfId="1" applyFont="1" applyFill="1" applyBorder="1"/>
    <xf numFmtId="0" fontId="0" fillId="7" borderId="164" xfId="0" applyFill="1" applyBorder="1"/>
    <xf numFmtId="0" fontId="0" fillId="7" borderId="82" xfId="0" applyFill="1" applyBorder="1"/>
    <xf numFmtId="0" fontId="2" fillId="7" borderId="165" xfId="0" applyFont="1" applyFill="1" applyBorder="1"/>
    <xf numFmtId="183" fontId="0" fillId="9" borderId="164" xfId="0" applyNumberFormat="1" applyFill="1" applyBorder="1"/>
    <xf numFmtId="183" fontId="0" fillId="9" borderId="114" xfId="0" applyNumberFormat="1" applyFill="1" applyBorder="1"/>
    <xf numFmtId="183" fontId="0" fillId="9" borderId="166" xfId="0" applyNumberFormat="1" applyFill="1" applyBorder="1"/>
    <xf numFmtId="183" fontId="0" fillId="9" borderId="163" xfId="0" applyNumberFormat="1" applyFill="1" applyBorder="1"/>
    <xf numFmtId="0" fontId="0" fillId="9" borderId="163" xfId="0" applyFill="1" applyBorder="1"/>
    <xf numFmtId="0" fontId="0" fillId="0" borderId="164" xfId="0" applyBorder="1"/>
    <xf numFmtId="0" fontId="0" fillId="9" borderId="165" xfId="0" applyFill="1" applyBorder="1" applyAlignment="1">
      <alignment shrinkToFit="1"/>
    </xf>
    <xf numFmtId="186" fontId="0" fillId="9" borderId="165" xfId="0" applyNumberFormat="1" applyFill="1" applyBorder="1"/>
    <xf numFmtId="186" fontId="0" fillId="9" borderId="76" xfId="4" applyNumberFormat="1" applyFont="1" applyFill="1" applyBorder="1" applyAlignment="1"/>
    <xf numFmtId="186" fontId="0" fillId="9" borderId="166" xfId="0" applyNumberFormat="1" applyFill="1" applyBorder="1"/>
    <xf numFmtId="185" fontId="0" fillId="9" borderId="114" xfId="0" applyNumberFormat="1" applyFill="1" applyBorder="1"/>
    <xf numFmtId="0" fontId="0" fillId="9" borderId="164" xfId="0" applyFill="1" applyBorder="1"/>
    <xf numFmtId="0" fontId="0" fillId="9" borderId="166" xfId="0" applyFill="1" applyBorder="1"/>
    <xf numFmtId="0" fontId="4" fillId="0" borderId="33" xfId="0" applyFont="1" applyBorder="1" applyAlignment="1">
      <alignment horizontal="left"/>
    </xf>
    <xf numFmtId="0" fontId="4" fillId="0" borderId="160" xfId="0" applyFont="1" applyBorder="1" applyAlignment="1">
      <alignment horizontal="left"/>
    </xf>
    <xf numFmtId="38" fontId="0" fillId="7" borderId="31" xfId="0" applyNumberFormat="1" applyFill="1" applyBorder="1"/>
    <xf numFmtId="0" fontId="4" fillId="0" borderId="34" xfId="0" applyFont="1" applyBorder="1" applyAlignment="1">
      <alignment horizontal="left"/>
    </xf>
    <xf numFmtId="38" fontId="0" fillId="6" borderId="200" xfId="0" applyNumberFormat="1" applyFill="1" applyBorder="1"/>
    <xf numFmtId="38" fontId="0" fillId="7" borderId="215" xfId="1" applyFont="1" applyFill="1" applyBorder="1"/>
    <xf numFmtId="38" fontId="0" fillId="7" borderId="91" xfId="1" applyFont="1" applyFill="1" applyBorder="1"/>
    <xf numFmtId="38" fontId="0" fillId="7" borderId="95" xfId="0" applyNumberFormat="1" applyFill="1" applyBorder="1"/>
    <xf numFmtId="38" fontId="0" fillId="7" borderId="34" xfId="1" applyFont="1" applyFill="1" applyBorder="1"/>
    <xf numFmtId="0" fontId="0" fillId="8" borderId="200" xfId="0" applyFill="1" applyBorder="1"/>
    <xf numFmtId="0" fontId="0" fillId="8" borderId="215" xfId="0" applyFill="1" applyBorder="1"/>
    <xf numFmtId="38" fontId="2" fillId="7" borderId="215" xfId="1" applyFont="1" applyFill="1" applyBorder="1"/>
    <xf numFmtId="38" fontId="2" fillId="7" borderId="34" xfId="1" applyFont="1" applyFill="1" applyBorder="1"/>
    <xf numFmtId="0" fontId="0" fillId="7" borderId="200" xfId="0" applyFill="1" applyBorder="1"/>
    <xf numFmtId="0" fontId="0" fillId="7" borderId="95" xfId="0" applyFill="1" applyBorder="1"/>
    <xf numFmtId="0" fontId="2" fillId="7" borderId="215" xfId="0" applyFont="1" applyFill="1" applyBorder="1"/>
    <xf numFmtId="183" fontId="0" fillId="9" borderId="200" xfId="0" applyNumberFormat="1" applyFill="1" applyBorder="1"/>
    <xf numFmtId="183" fontId="0" fillId="9" borderId="216" xfId="0" applyNumberFormat="1" applyFill="1" applyBorder="1"/>
    <xf numFmtId="183" fontId="0" fillId="9" borderId="34" xfId="0" applyNumberFormat="1" applyFill="1" applyBorder="1"/>
    <xf numFmtId="183" fontId="0" fillId="9" borderId="217" xfId="0" applyNumberFormat="1" applyFill="1" applyBorder="1"/>
    <xf numFmtId="0" fontId="0" fillId="9" borderId="217" xfId="0" applyFill="1" applyBorder="1"/>
    <xf numFmtId="0" fontId="0" fillId="0" borderId="200" xfId="0" applyBorder="1"/>
    <xf numFmtId="0" fontId="0" fillId="9" borderId="215" xfId="0" applyFill="1" applyBorder="1" applyAlignment="1">
      <alignment shrinkToFit="1"/>
    </xf>
    <xf numFmtId="186" fontId="0" fillId="9" borderId="215" xfId="0" applyNumberFormat="1" applyFill="1" applyBorder="1"/>
    <xf numFmtId="186" fontId="0" fillId="9" borderId="91" xfId="4" applyNumberFormat="1" applyFont="1" applyFill="1" applyBorder="1" applyAlignment="1"/>
    <xf numFmtId="186" fontId="0" fillId="9" borderId="34" xfId="0" applyNumberFormat="1" applyFill="1" applyBorder="1"/>
    <xf numFmtId="185" fontId="0" fillId="9" borderId="216" xfId="0" applyNumberFormat="1" applyFill="1" applyBorder="1"/>
    <xf numFmtId="0" fontId="0" fillId="9" borderId="200" xfId="0" applyFill="1" applyBorder="1"/>
    <xf numFmtId="0" fontId="0" fillId="9" borderId="34" xfId="0" applyFill="1" applyBorder="1"/>
    <xf numFmtId="181" fontId="2" fillId="0" borderId="218" xfId="0" applyNumberFormat="1" applyFont="1" applyBorder="1"/>
    <xf numFmtId="181" fontId="2" fillId="0" borderId="150" xfId="0" applyNumberFormat="1" applyFont="1" applyBorder="1"/>
    <xf numFmtId="181" fontId="0" fillId="0" borderId="150" xfId="0" applyNumberFormat="1" applyBorder="1"/>
    <xf numFmtId="181" fontId="0" fillId="0" borderId="151" xfId="0" applyNumberFormat="1" applyBorder="1"/>
    <xf numFmtId="181" fontId="2" fillId="0" borderId="66" xfId="0" applyNumberFormat="1" applyFont="1" applyBorder="1"/>
    <xf numFmtId="181" fontId="2" fillId="0" borderId="155" xfId="0" applyNumberFormat="1" applyFont="1" applyBorder="1"/>
    <xf numFmtId="181" fontId="0" fillId="0" borderId="155" xfId="0" applyNumberFormat="1" applyBorder="1"/>
    <xf numFmtId="181" fontId="0" fillId="0" borderId="33" xfId="0" applyNumberFormat="1" applyBorder="1"/>
    <xf numFmtId="181" fontId="2" fillId="0" borderId="83" xfId="0" applyNumberFormat="1" applyFont="1" applyBorder="1"/>
    <xf numFmtId="181" fontId="2" fillId="0" borderId="159" xfId="0" applyNumberFormat="1" applyFont="1" applyBorder="1"/>
    <xf numFmtId="181" fontId="0" fillId="0" borderId="159" xfId="0" applyNumberFormat="1" applyBorder="1"/>
    <xf numFmtId="181" fontId="0" fillId="0" borderId="160" xfId="0" applyNumberFormat="1" applyBorder="1"/>
    <xf numFmtId="181" fontId="2" fillId="0" borderId="82" xfId="0" applyNumberFormat="1" applyFont="1" applyBorder="1"/>
    <xf numFmtId="181" fontId="2" fillId="0" borderId="165" xfId="0" applyNumberFormat="1" applyFont="1" applyBorder="1"/>
    <xf numFmtId="181" fontId="0" fillId="0" borderId="165" xfId="0" applyNumberFormat="1" applyBorder="1"/>
    <xf numFmtId="181" fontId="0" fillId="0" borderId="166" xfId="0" applyNumberFormat="1" applyBorder="1"/>
    <xf numFmtId="181" fontId="0" fillId="0" borderId="159" xfId="0" applyNumberFormat="1" applyBorder="1" applyAlignment="1">
      <alignment vertical="center"/>
    </xf>
    <xf numFmtId="181" fontId="0" fillId="0" borderId="160" xfId="0" applyNumberFormat="1" applyBorder="1" applyAlignment="1">
      <alignment vertical="center"/>
    </xf>
    <xf numFmtId="181" fontId="0" fillId="0" borderId="66" xfId="0" applyNumberFormat="1" applyBorder="1"/>
    <xf numFmtId="0" fontId="4" fillId="0" borderId="208" xfId="0" applyFont="1" applyBorder="1" applyAlignment="1">
      <alignment horizontal="left"/>
    </xf>
    <xf numFmtId="181" fontId="0" fillId="0" borderId="219" xfId="0" applyNumberFormat="1" applyBorder="1"/>
    <xf numFmtId="181" fontId="0" fillId="0" borderId="209" xfId="0" applyNumberFormat="1" applyBorder="1"/>
    <xf numFmtId="181" fontId="0" fillId="0" borderId="208" xfId="0" applyNumberFormat="1" applyBorder="1"/>
    <xf numFmtId="0" fontId="0" fillId="0" borderId="152" xfId="0" applyBorder="1" applyAlignment="1">
      <alignment wrapText="1"/>
    </xf>
    <xf numFmtId="181" fontId="0" fillId="7" borderId="151" xfId="0" applyNumberFormat="1" applyFill="1" applyBorder="1"/>
    <xf numFmtId="0" fontId="0" fillId="0" borderId="26" xfId="0" applyBorder="1" applyAlignment="1">
      <alignment wrapText="1"/>
    </xf>
    <xf numFmtId="181" fontId="0" fillId="7" borderId="33" xfId="0" applyNumberFormat="1" applyFill="1" applyBorder="1"/>
    <xf numFmtId="0" fontId="0" fillId="0" borderId="26" xfId="0" applyBorder="1"/>
    <xf numFmtId="0" fontId="0" fillId="0" borderId="26" xfId="0" applyBorder="1" applyAlignment="1">
      <alignment horizontal="left"/>
    </xf>
    <xf numFmtId="0" fontId="0" fillId="0" borderId="220" xfId="0" applyBorder="1" applyAlignment="1">
      <alignment horizontal="left"/>
    </xf>
    <xf numFmtId="181" fontId="0" fillId="7" borderId="208" xfId="0" applyNumberFormat="1" applyFill="1" applyBorder="1"/>
    <xf numFmtId="0" fontId="0" fillId="0" borderId="162" xfId="0" applyBorder="1"/>
    <xf numFmtId="38" fontId="0" fillId="0" borderId="166" xfId="0" applyNumberFormat="1" applyBorder="1"/>
    <xf numFmtId="0" fontId="0" fillId="0" borderId="153" xfId="0" applyBorder="1"/>
    <xf numFmtId="38" fontId="0" fillId="0" borderId="33" xfId="0" applyNumberFormat="1" applyBorder="1"/>
    <xf numFmtId="0" fontId="0" fillId="0" borderId="221" xfId="0" applyBorder="1"/>
    <xf numFmtId="38" fontId="0" fillId="0" borderId="208" xfId="0" applyNumberFormat="1" applyBorder="1"/>
    <xf numFmtId="0" fontId="4" fillId="0" borderId="222" xfId="0" applyFont="1" applyBorder="1" applyAlignment="1">
      <alignment horizontal="left"/>
    </xf>
    <xf numFmtId="38" fontId="0" fillId="6" borderId="218" xfId="0" applyNumberFormat="1" applyFill="1" applyBorder="1"/>
    <xf numFmtId="38" fontId="0" fillId="6" borderId="66" xfId="0" applyNumberFormat="1" applyFill="1" applyBorder="1"/>
    <xf numFmtId="38" fontId="0" fillId="6" borderId="83" xfId="0" applyNumberFormat="1" applyFill="1" applyBorder="1"/>
    <xf numFmtId="38" fontId="0" fillId="6" borderId="82" xfId="0" applyNumberFormat="1" applyFill="1" applyBorder="1"/>
    <xf numFmtId="181" fontId="0" fillId="0" borderId="213" xfId="0" applyNumberFormat="1" applyBorder="1"/>
    <xf numFmtId="38" fontId="0" fillId="9" borderId="159" xfId="1" applyFont="1" applyFill="1" applyBorder="1"/>
    <xf numFmtId="38" fontId="0" fillId="8" borderId="155" xfId="1" applyFont="1" applyFill="1" applyBorder="1"/>
    <xf numFmtId="38" fontId="0" fillId="8" borderId="66" xfId="0" applyNumberFormat="1" applyFill="1" applyBorder="1" applyAlignment="1">
      <alignment horizontal="right"/>
    </xf>
    <xf numFmtId="0" fontId="0" fillId="8" borderId="66" xfId="0" applyFill="1" applyBorder="1"/>
    <xf numFmtId="181" fontId="0" fillId="8" borderId="155" xfId="0" applyNumberFormat="1" applyFill="1" applyBorder="1"/>
    <xf numFmtId="38" fontId="0" fillId="9" borderId="155" xfId="1" applyFont="1" applyFill="1" applyBorder="1"/>
    <xf numFmtId="38" fontId="0" fillId="6" borderId="83" xfId="0" applyNumberFormat="1" applyFill="1" applyBorder="1" applyAlignment="1">
      <alignment horizontal="right"/>
    </xf>
    <xf numFmtId="38" fontId="0" fillId="6" borderId="82" xfId="0" applyNumberFormat="1" applyFill="1" applyBorder="1" applyAlignment="1">
      <alignment horizontal="right"/>
    </xf>
    <xf numFmtId="38" fontId="0" fillId="6" borderId="66" xfId="0" applyNumberFormat="1" applyFill="1" applyBorder="1" applyAlignment="1">
      <alignment horizontal="right"/>
    </xf>
    <xf numFmtId="38" fontId="0" fillId="6" borderId="219" xfId="0" applyNumberFormat="1" applyFill="1" applyBorder="1" applyAlignment="1">
      <alignment horizontal="right"/>
    </xf>
    <xf numFmtId="38" fontId="0" fillId="7" borderId="223" xfId="1" applyFont="1" applyFill="1" applyBorder="1"/>
    <xf numFmtId="38" fontId="0" fillId="7" borderId="209" xfId="1" applyFont="1" applyFill="1" applyBorder="1"/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181" fontId="0" fillId="0" borderId="197" xfId="0" applyNumberFormat="1" applyBorder="1"/>
    <xf numFmtId="181" fontId="0" fillId="0" borderId="211" xfId="0" applyNumberFormat="1" applyBorder="1"/>
    <xf numFmtId="181" fontId="0" fillId="0" borderId="198" xfId="0" applyNumberFormat="1" applyBorder="1"/>
    <xf numFmtId="181" fontId="0" fillId="0" borderId="31" xfId="0" applyNumberFormat="1" applyBorder="1"/>
    <xf numFmtId="181" fontId="0" fillId="0" borderId="158" xfId="0" applyNumberFormat="1" applyBorder="1"/>
    <xf numFmtId="181" fontId="0" fillId="0" borderId="164" xfId="0" applyNumberFormat="1" applyBorder="1"/>
    <xf numFmtId="181" fontId="0" fillId="0" borderId="207" xfId="0" applyNumberFormat="1" applyBorder="1"/>
    <xf numFmtId="0" fontId="0" fillId="0" borderId="128" xfId="0" applyBorder="1" applyAlignment="1">
      <alignment horizontal="center"/>
    </xf>
    <xf numFmtId="38" fontId="0" fillId="0" borderId="76" xfId="0" applyNumberFormat="1" applyBorder="1"/>
    <xf numFmtId="38" fontId="0" fillId="0" borderId="51" xfId="0" applyNumberFormat="1" applyBorder="1"/>
    <xf numFmtId="38" fontId="0" fillId="0" borderId="223" xfId="0" applyNumberFormat="1" applyBorder="1"/>
    <xf numFmtId="0" fontId="4" fillId="0" borderId="59" xfId="0" applyFont="1" applyBorder="1" applyAlignment="1">
      <alignment horizontal="center" wrapText="1"/>
    </xf>
    <xf numFmtId="181" fontId="0" fillId="7" borderId="50" xfId="0" applyNumberFormat="1" applyFill="1" applyBorder="1"/>
    <xf numFmtId="181" fontId="0" fillId="7" borderId="51" xfId="0" applyNumberFormat="1" applyFill="1" applyBorder="1"/>
    <xf numFmtId="181" fontId="0" fillId="7" borderId="223" xfId="0" applyNumberFormat="1" applyFill="1" applyBorder="1"/>
    <xf numFmtId="38" fontId="10" fillId="7" borderId="2" xfId="2" applyFont="1" applyFill="1" applyBorder="1">
      <alignment vertical="center"/>
    </xf>
    <xf numFmtId="0" fontId="21" fillId="0" borderId="69" xfId="0" applyFont="1" applyBorder="1" applyAlignment="1">
      <alignment horizontal="right" vertical="center" indent="1" shrinkToFit="1"/>
    </xf>
    <xf numFmtId="0" fontId="0" fillId="0" borderId="69" xfId="0" applyBorder="1" applyAlignment="1">
      <alignment horizontal="right" vertical="center" indent="1"/>
    </xf>
    <xf numFmtId="0" fontId="21" fillId="0" borderId="6" xfId="0" applyFont="1" applyBorder="1" applyAlignment="1">
      <alignment vertical="center" shrinkToFit="1"/>
    </xf>
    <xf numFmtId="0" fontId="49" fillId="0" borderId="224" xfId="0" applyFont="1" applyBorder="1" applyAlignment="1">
      <alignment vertical="center"/>
    </xf>
    <xf numFmtId="179" fontId="49" fillId="7" borderId="225" xfId="0" applyNumberFormat="1" applyFont="1" applyFill="1" applyBorder="1" applyAlignment="1">
      <alignment vertical="center"/>
    </xf>
    <xf numFmtId="0" fontId="33" fillId="8" borderId="112" xfId="0" applyFont="1" applyFill="1" applyBorder="1" applyAlignment="1">
      <alignment vertical="center"/>
    </xf>
    <xf numFmtId="0" fontId="33" fillId="8" borderId="224" xfId="0" applyFont="1" applyFill="1" applyBorder="1" applyAlignment="1">
      <alignment vertical="center"/>
    </xf>
    <xf numFmtId="181" fontId="21" fillId="0" borderId="230" xfId="3" applyNumberFormat="1" applyFont="1" applyBorder="1" applyAlignment="1">
      <alignment horizontal="center" vertical="center"/>
    </xf>
    <xf numFmtId="181" fontId="21" fillId="0" borderId="231" xfId="3" applyNumberFormat="1" applyFont="1" applyBorder="1" applyAlignment="1">
      <alignment horizontal="center" vertical="center"/>
    </xf>
    <xf numFmtId="0" fontId="10" fillId="0" borderId="124" xfId="3" applyBorder="1" applyAlignment="1">
      <alignment horizontal="center" vertical="center"/>
    </xf>
    <xf numFmtId="0" fontId="10" fillId="0" borderId="126" xfId="3" applyBorder="1" applyAlignment="1">
      <alignment horizontal="center" vertical="center"/>
    </xf>
    <xf numFmtId="38" fontId="10" fillId="7" borderId="18" xfId="3" applyNumberFormat="1" applyFill="1" applyBorder="1">
      <alignment vertical="center"/>
    </xf>
    <xf numFmtId="38" fontId="10" fillId="7" borderId="123" xfId="3" applyNumberFormat="1" applyFill="1" applyBorder="1">
      <alignment vertical="center"/>
    </xf>
    <xf numFmtId="181" fontId="25" fillId="0" borderId="30" xfId="3" applyNumberFormat="1" applyFont="1" applyBorder="1">
      <alignment vertical="center"/>
    </xf>
    <xf numFmtId="181" fontId="25" fillId="0" borderId="2" xfId="3" applyNumberFormat="1" applyFont="1" applyBorder="1">
      <alignment vertical="center"/>
    </xf>
    <xf numFmtId="181" fontId="25" fillId="0" borderId="32" xfId="3" applyNumberFormat="1" applyFont="1" applyBorder="1">
      <alignment vertical="center"/>
    </xf>
    <xf numFmtId="181" fontId="25" fillId="0" borderId="232" xfId="3" applyNumberFormat="1" applyFont="1" applyBorder="1">
      <alignment vertical="center"/>
    </xf>
    <xf numFmtId="181" fontId="25" fillId="0" borderId="194" xfId="3" applyNumberFormat="1" applyFont="1" applyBorder="1">
      <alignment vertical="center"/>
    </xf>
    <xf numFmtId="181" fontId="25" fillId="0" borderId="141" xfId="3" applyNumberFormat="1" applyFont="1" applyBorder="1">
      <alignment vertical="center"/>
    </xf>
    <xf numFmtId="181" fontId="25" fillId="0" borderId="195" xfId="3" applyNumberFormat="1" applyFont="1" applyBorder="1">
      <alignment vertical="center"/>
    </xf>
    <xf numFmtId="181" fontId="25" fillId="0" borderId="234" xfId="3" applyNumberFormat="1" applyFont="1" applyBorder="1">
      <alignment vertical="center"/>
    </xf>
    <xf numFmtId="181" fontId="25" fillId="0" borderId="1" xfId="3" applyNumberFormat="1" applyFont="1" applyBorder="1">
      <alignment vertical="center"/>
    </xf>
    <xf numFmtId="178" fontId="25" fillId="12" borderId="119" xfId="0" applyNumberFormat="1" applyFont="1" applyFill="1" applyBorder="1" applyAlignment="1">
      <alignment vertical="center"/>
    </xf>
    <xf numFmtId="178" fontId="25" fillId="12" borderId="60" xfId="0" applyNumberFormat="1" applyFont="1" applyFill="1" applyBorder="1" applyAlignment="1">
      <alignment vertical="center"/>
    </xf>
    <xf numFmtId="181" fontId="25" fillId="0" borderId="136" xfId="3" applyNumberFormat="1" applyFont="1" applyBorder="1">
      <alignment vertical="center"/>
    </xf>
    <xf numFmtId="181" fontId="25" fillId="0" borderId="123" xfId="3" applyNumberFormat="1" applyFont="1" applyBorder="1">
      <alignment vertical="center"/>
    </xf>
    <xf numFmtId="178" fontId="25" fillId="0" borderId="108" xfId="0" applyNumberFormat="1" applyFont="1" applyBorder="1" applyAlignment="1">
      <alignment vertical="center"/>
    </xf>
    <xf numFmtId="178" fontId="25" fillId="0" borderId="109" xfId="0" applyNumberFormat="1" applyFont="1" applyBorder="1" applyAlignment="1">
      <alignment vertical="center"/>
    </xf>
    <xf numFmtId="178" fontId="25" fillId="0" borderId="111" xfId="0" applyNumberFormat="1" applyFont="1" applyBorder="1" applyAlignment="1">
      <alignment vertical="center"/>
    </xf>
    <xf numFmtId="178" fontId="25" fillId="0" borderId="113" xfId="0" applyNumberFormat="1" applyFont="1" applyBorder="1" applyAlignment="1">
      <alignment vertical="center"/>
    </xf>
    <xf numFmtId="178" fontId="25" fillId="0" borderId="115" xfId="0" applyNumberFormat="1" applyFont="1" applyBorder="1" applyAlignment="1">
      <alignment vertical="center"/>
    </xf>
    <xf numFmtId="178" fontId="25" fillId="0" borderId="117" xfId="0" applyNumberFormat="1" applyFont="1" applyBorder="1" applyAlignment="1">
      <alignment vertical="center"/>
    </xf>
    <xf numFmtId="178" fontId="25" fillId="0" borderId="118" xfId="0" applyNumberFormat="1" applyFont="1" applyBorder="1" applyAlignment="1">
      <alignment vertical="center"/>
    </xf>
    <xf numFmtId="178" fontId="25" fillId="8" borderId="113" xfId="0" applyNumberFormat="1" applyFont="1" applyFill="1" applyBorder="1" applyAlignment="1">
      <alignment vertical="center"/>
    </xf>
    <xf numFmtId="178" fontId="25" fillId="8" borderId="225" xfId="0" applyNumberFormat="1" applyFont="1" applyFill="1" applyBorder="1" applyAlignment="1">
      <alignment vertical="center"/>
    </xf>
    <xf numFmtId="178" fontId="25" fillId="12" borderId="4" xfId="0" applyNumberFormat="1" applyFont="1" applyFill="1" applyBorder="1" applyAlignment="1">
      <alignment vertical="center"/>
    </xf>
    <xf numFmtId="178" fontId="25" fillId="0" borderId="4" xfId="0" applyNumberFormat="1" applyFont="1" applyBorder="1" applyAlignment="1">
      <alignment vertical="center"/>
    </xf>
    <xf numFmtId="178" fontId="25" fillId="0" borderId="5" xfId="0" applyNumberFormat="1" applyFont="1" applyBorder="1" applyAlignment="1">
      <alignment vertical="center"/>
    </xf>
    <xf numFmtId="38" fontId="19" fillId="7" borderId="2" xfId="2" applyFont="1" applyFill="1" applyBorder="1">
      <alignment vertical="center"/>
    </xf>
    <xf numFmtId="181" fontId="25" fillId="0" borderId="45" xfId="3" applyNumberFormat="1" applyFont="1" applyBorder="1">
      <alignment vertical="center"/>
    </xf>
    <xf numFmtId="181" fontId="25" fillId="0" borderId="233" xfId="3" applyNumberFormat="1" applyFont="1" applyBorder="1">
      <alignment vertical="center"/>
    </xf>
    <xf numFmtId="181" fontId="25" fillId="0" borderId="145" xfId="3" applyNumberFormat="1" applyFont="1" applyBorder="1">
      <alignment vertical="center"/>
    </xf>
    <xf numFmtId="38" fontId="10" fillId="0" borderId="12" xfId="1" applyFont="1" applyBorder="1" applyAlignment="1">
      <alignment vertical="center"/>
    </xf>
    <xf numFmtId="38" fontId="10" fillId="0" borderId="7" xfId="1" applyFont="1" applyBorder="1" applyAlignment="1">
      <alignment vertical="center"/>
    </xf>
    <xf numFmtId="38" fontId="10" fillId="0" borderId="2" xfId="1" applyFont="1" applyBorder="1" applyAlignment="1">
      <alignment vertical="center"/>
    </xf>
    <xf numFmtId="38" fontId="10" fillId="0" borderId="30" xfId="3" applyNumberFormat="1" applyBorder="1">
      <alignment vertical="center"/>
    </xf>
    <xf numFmtId="38" fontId="10" fillId="0" borderId="28" xfId="3" applyNumberFormat="1" applyBorder="1">
      <alignment vertical="center"/>
    </xf>
    <xf numFmtId="38" fontId="10" fillId="0" borderId="9" xfId="3" applyNumberFormat="1" applyBorder="1">
      <alignment vertical="center"/>
    </xf>
    <xf numFmtId="38" fontId="10" fillId="0" borderId="32" xfId="3" applyNumberFormat="1" applyBorder="1">
      <alignment vertical="center"/>
    </xf>
    <xf numFmtId="38" fontId="10" fillId="0" borderId="2" xfId="3" applyNumberFormat="1" applyBorder="1">
      <alignment vertical="center"/>
    </xf>
    <xf numFmtId="0" fontId="19" fillId="0" borderId="5" xfId="3" applyFont="1" applyBorder="1">
      <alignment vertical="center"/>
    </xf>
    <xf numFmtId="0" fontId="16" fillId="0" borderId="0" xfId="3" applyFont="1">
      <alignment vertical="center"/>
    </xf>
    <xf numFmtId="0" fontId="13" fillId="5" borderId="0" xfId="0" applyFont="1" applyFill="1"/>
    <xf numFmtId="0" fontId="37" fillId="14" borderId="0" xfId="0" applyFont="1" applyFill="1" applyAlignment="1">
      <alignment vertical="center"/>
    </xf>
    <xf numFmtId="0" fontId="0" fillId="14" borderId="0" xfId="0" applyFill="1" applyAlignment="1">
      <alignment vertical="center"/>
    </xf>
    <xf numFmtId="0" fontId="42" fillId="14" borderId="48" xfId="0" applyFont="1" applyFill="1" applyBorder="1" applyAlignment="1">
      <alignment horizontal="left" vertical="center" wrapText="1" indent="1"/>
    </xf>
    <xf numFmtId="0" fontId="42" fillId="14" borderId="44" xfId="0" applyFont="1" applyFill="1" applyBorder="1" applyAlignment="1">
      <alignment vertical="center"/>
    </xf>
    <xf numFmtId="0" fontId="21" fillId="8" borderId="0" xfId="0" applyFont="1" applyFill="1" applyAlignment="1">
      <alignment vertical="center"/>
    </xf>
    <xf numFmtId="181" fontId="25" fillId="8" borderId="30" xfId="3" applyNumberFormat="1" applyFont="1" applyFill="1" applyBorder="1">
      <alignment vertical="center"/>
    </xf>
    <xf numFmtId="181" fontId="25" fillId="8" borderId="2" xfId="3" applyNumberFormat="1" applyFont="1" applyFill="1" applyBorder="1">
      <alignment vertical="center"/>
    </xf>
    <xf numFmtId="181" fontId="25" fillId="8" borderId="32" xfId="3" applyNumberFormat="1" applyFont="1" applyFill="1" applyBorder="1">
      <alignment vertical="center"/>
    </xf>
    <xf numFmtId="38" fontId="10" fillId="0" borderId="0" xfId="1" applyFont="1" applyAlignment="1">
      <alignment vertical="center"/>
    </xf>
    <xf numFmtId="38" fontId="49" fillId="7" borderId="108" xfId="1" applyFont="1" applyFill="1" applyBorder="1" applyAlignment="1">
      <alignment vertical="center"/>
    </xf>
    <xf numFmtId="38" fontId="49" fillId="7" borderId="109" xfId="1" applyFont="1" applyFill="1" applyBorder="1" applyAlignment="1">
      <alignment vertical="center"/>
    </xf>
    <xf numFmtId="38" fontId="49" fillId="12" borderId="111" xfId="1" applyFont="1" applyFill="1" applyBorder="1" applyAlignment="1">
      <alignment vertical="center"/>
    </xf>
    <xf numFmtId="38" fontId="49" fillId="7" borderId="113" xfId="1" applyFont="1" applyFill="1" applyBorder="1" applyAlignment="1">
      <alignment vertical="center"/>
    </xf>
    <xf numFmtId="38" fontId="49" fillId="12" borderId="115" xfId="1" applyFont="1" applyFill="1" applyBorder="1" applyAlignment="1">
      <alignment vertical="center"/>
    </xf>
    <xf numFmtId="38" fontId="49" fillId="7" borderId="117" xfId="1" applyFont="1" applyFill="1" applyBorder="1" applyAlignment="1">
      <alignment vertical="center"/>
    </xf>
    <xf numFmtId="38" fontId="21" fillId="7" borderId="4" xfId="1" applyFont="1" applyFill="1" applyBorder="1" applyAlignment="1">
      <alignment vertical="center"/>
    </xf>
    <xf numFmtId="0" fontId="4" fillId="3" borderId="207" xfId="0" applyFont="1" applyFill="1" applyBorder="1" applyAlignment="1">
      <alignment horizontal="center" vertical="center"/>
    </xf>
    <xf numFmtId="38" fontId="19" fillId="0" borderId="1" xfId="2" applyFont="1" applyFill="1" applyBorder="1">
      <alignment vertical="center"/>
    </xf>
    <xf numFmtId="38" fontId="10" fillId="0" borderId="1" xfId="1" applyFont="1" applyFill="1" applyBorder="1" applyAlignment="1">
      <alignment vertical="center"/>
    </xf>
    <xf numFmtId="0" fontId="0" fillId="3" borderId="0" xfId="0" applyFill="1" applyAlignment="1">
      <alignment vertical="center"/>
    </xf>
    <xf numFmtId="0" fontId="13" fillId="5" borderId="0" xfId="0" applyFont="1" applyFill="1" applyAlignment="1">
      <alignment horizontal="left" shrinkToFit="1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48" fillId="3" borderId="0" xfId="5" applyFill="1" applyAlignment="1">
      <alignment horizontal="left"/>
    </xf>
    <xf numFmtId="0" fontId="10" fillId="0" borderId="48" xfId="3" applyBorder="1" applyAlignment="1">
      <alignment horizontal="center" vertical="center"/>
    </xf>
    <xf numFmtId="0" fontId="10" fillId="0" borderId="44" xfId="3" applyBorder="1" applyAlignment="1">
      <alignment horizontal="center" vertical="center"/>
    </xf>
    <xf numFmtId="0" fontId="10" fillId="0" borderId="37" xfId="3" applyBorder="1" applyAlignment="1">
      <alignment horizontal="center" vertical="center"/>
    </xf>
    <xf numFmtId="0" fontId="10" fillId="0" borderId="32" xfId="3" applyBorder="1" applyAlignment="1">
      <alignment horizontal="center" vertical="center"/>
    </xf>
    <xf numFmtId="0" fontId="11" fillId="0" borderId="49" xfId="3" applyFont="1" applyBorder="1" applyAlignment="1">
      <alignment horizontal="center" vertical="center"/>
    </xf>
    <xf numFmtId="0" fontId="11" fillId="0" borderId="28" xfId="3" applyFont="1" applyBorder="1" applyAlignment="1">
      <alignment horizontal="center" vertical="center"/>
    </xf>
    <xf numFmtId="0" fontId="10" fillId="0" borderId="8" xfId="3" applyBorder="1" applyAlignment="1">
      <alignment horizontal="center" vertical="center"/>
    </xf>
    <xf numFmtId="0" fontId="10" fillId="0" borderId="96" xfId="3" applyBorder="1" applyAlignment="1">
      <alignment horizontal="center" vertical="center"/>
    </xf>
    <xf numFmtId="0" fontId="10" fillId="0" borderId="5" xfId="3" applyBorder="1" applyAlignment="1">
      <alignment horizontal="center" vertical="center"/>
    </xf>
    <xf numFmtId="0" fontId="0" fillId="5" borderId="48" xfId="0" applyFill="1" applyBorder="1" applyAlignment="1" applyProtection="1">
      <alignment horizontal="left" vertical="center"/>
      <protection locked="0"/>
    </xf>
    <xf numFmtId="0" fontId="0" fillId="5" borderId="44" xfId="0" applyFill="1" applyBorder="1" applyAlignment="1" applyProtection="1">
      <alignment horizontal="left" vertical="center"/>
      <protection locked="0"/>
    </xf>
    <xf numFmtId="0" fontId="0" fillId="5" borderId="129" xfId="0" applyFill="1" applyBorder="1" applyAlignment="1" applyProtection="1">
      <alignment horizontal="left" vertical="center"/>
      <protection locked="0"/>
    </xf>
    <xf numFmtId="0" fontId="4" fillId="5" borderId="45" xfId="0" applyFont="1" applyFill="1" applyBorder="1" applyAlignment="1" applyProtection="1">
      <alignment horizontal="center" vertical="center" wrapText="1"/>
      <protection locked="0"/>
    </xf>
    <xf numFmtId="0" fontId="4" fillId="5" borderId="41" xfId="0" applyFont="1" applyFill="1" applyBorder="1" applyAlignment="1" applyProtection="1">
      <alignment horizontal="center" vertical="center" wrapText="1"/>
      <protection locked="0"/>
    </xf>
    <xf numFmtId="0" fontId="0" fillId="0" borderId="148" xfId="0" applyBorder="1" applyAlignment="1">
      <alignment horizontal="left" shrinkToFit="1"/>
    </xf>
    <xf numFmtId="0" fontId="0" fillId="0" borderId="149" xfId="0" applyBorder="1" applyAlignment="1">
      <alignment horizontal="left" shrinkToFit="1"/>
    </xf>
    <xf numFmtId="0" fontId="0" fillId="0" borderId="153" xfId="0" applyBorder="1" applyAlignment="1">
      <alignment shrinkToFit="1"/>
    </xf>
    <xf numFmtId="0" fontId="0" fillId="0" borderId="154" xfId="0" applyBorder="1" applyAlignment="1">
      <alignment shrinkToFit="1"/>
    </xf>
    <xf numFmtId="0" fontId="2" fillId="5" borderId="119" xfId="0" applyFont="1" applyFill="1" applyBorder="1" applyAlignment="1" applyProtection="1">
      <alignment horizontal="left"/>
      <protection locked="0"/>
    </xf>
    <xf numFmtId="0" fontId="2" fillId="5" borderId="29" xfId="0" applyFont="1" applyFill="1" applyBorder="1" applyAlignment="1" applyProtection="1">
      <alignment horizontal="left"/>
      <protection locked="0"/>
    </xf>
    <xf numFmtId="0" fontId="2" fillId="5" borderId="19" xfId="0" applyFont="1" applyFill="1" applyBorder="1" applyAlignment="1" applyProtection="1">
      <alignment horizontal="left"/>
      <protection locked="0"/>
    </xf>
    <xf numFmtId="0" fontId="2" fillId="5" borderId="20" xfId="0" applyFont="1" applyFill="1" applyBorder="1" applyAlignment="1" applyProtection="1">
      <alignment horizontal="left"/>
      <protection locked="0"/>
    </xf>
    <xf numFmtId="0" fontId="43" fillId="14" borderId="0" xfId="0" applyFont="1" applyFill="1" applyAlignment="1" applyProtection="1">
      <alignment horizontal="left" vertical="center"/>
      <protection locked="0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4" fillId="5" borderId="48" xfId="0" applyFont="1" applyFill="1" applyBorder="1" applyAlignment="1" applyProtection="1">
      <alignment horizontal="center" vertical="center" wrapText="1"/>
      <protection locked="0"/>
    </xf>
    <xf numFmtId="0" fontId="4" fillId="5" borderId="44" xfId="0" applyFont="1" applyFill="1" applyBorder="1" applyAlignment="1" applyProtection="1">
      <alignment horizontal="center" vertical="center" wrapText="1"/>
      <protection locked="0"/>
    </xf>
    <xf numFmtId="0" fontId="4" fillId="5" borderId="46" xfId="0" applyFont="1" applyFill="1" applyBorder="1" applyAlignment="1" applyProtection="1">
      <alignment horizontal="center" vertical="center" wrapText="1"/>
      <protection locked="0"/>
    </xf>
    <xf numFmtId="0" fontId="0" fillId="0" borderId="12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5" borderId="30" xfId="0" applyFont="1" applyFill="1" applyBorder="1" applyAlignment="1" applyProtection="1">
      <alignment horizontal="center" vertical="center" wrapText="1"/>
      <protection locked="0"/>
    </xf>
    <xf numFmtId="0" fontId="4" fillId="5" borderId="38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4" fillId="5" borderId="65" xfId="0" applyFont="1" applyFill="1" applyBorder="1" applyAlignment="1" applyProtection="1">
      <alignment horizontal="center" vertical="center" wrapText="1"/>
      <protection locked="0"/>
    </xf>
    <xf numFmtId="0" fontId="0" fillId="0" borderId="156" xfId="0" applyBorder="1" applyAlignment="1">
      <alignment shrinkToFit="1"/>
    </xf>
    <xf numFmtId="0" fontId="0" fillId="0" borderId="157" xfId="0" applyBorder="1" applyAlignment="1">
      <alignment shrinkToFit="1"/>
    </xf>
    <xf numFmtId="0" fontId="0" fillId="0" borderId="162" xfId="0" applyBorder="1" applyAlignment="1">
      <alignment shrinkToFit="1"/>
    </xf>
    <xf numFmtId="0" fontId="0" fillId="0" borderId="163" xfId="0" applyBorder="1" applyAlignment="1">
      <alignment shrinkToFit="1"/>
    </xf>
    <xf numFmtId="0" fontId="6" fillId="5" borderId="0" xfId="0" applyFont="1" applyFill="1" applyAlignment="1">
      <alignment horizontal="left" vertical="top" wrapText="1"/>
    </xf>
    <xf numFmtId="0" fontId="7" fillId="5" borderId="48" xfId="0" applyFont="1" applyFill="1" applyBorder="1" applyAlignment="1" applyProtection="1">
      <alignment horizontal="center" vertical="center"/>
      <protection locked="0"/>
    </xf>
    <xf numFmtId="0" fontId="7" fillId="5" borderId="49" xfId="0" applyFont="1" applyFill="1" applyBorder="1" applyAlignment="1" applyProtection="1">
      <alignment horizontal="center" vertical="center"/>
      <protection locked="0"/>
    </xf>
    <xf numFmtId="0" fontId="7" fillId="5" borderId="44" xfId="0" applyFont="1" applyFill="1" applyBorder="1" applyAlignment="1" applyProtection="1">
      <alignment horizontal="center" vertical="center"/>
      <protection locked="0"/>
    </xf>
    <xf numFmtId="0" fontId="7" fillId="5" borderId="28" xfId="0" applyFont="1" applyFill="1" applyBorder="1" applyAlignment="1" applyProtection="1">
      <alignment horizontal="center" vertical="center"/>
      <protection locked="0"/>
    </xf>
    <xf numFmtId="0" fontId="7" fillId="5" borderId="46" xfId="0" applyFont="1" applyFill="1" applyBorder="1" applyAlignment="1" applyProtection="1">
      <alignment horizontal="center" vertical="center"/>
      <protection locked="0"/>
    </xf>
    <xf numFmtId="0" fontId="7" fillId="5" borderId="56" xfId="0" applyFont="1" applyFill="1" applyBorder="1" applyAlignment="1" applyProtection="1">
      <alignment horizontal="center" vertical="center"/>
      <protection locked="0"/>
    </xf>
    <xf numFmtId="0" fontId="0" fillId="5" borderId="175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76" xfId="0" applyFill="1" applyBorder="1" applyAlignment="1">
      <alignment horizontal="left" vertical="center" wrapText="1"/>
    </xf>
    <xf numFmtId="0" fontId="0" fillId="5" borderId="177" xfId="0" applyFill="1" applyBorder="1" applyAlignment="1">
      <alignment horizontal="left" vertical="center" wrapText="1"/>
    </xf>
    <xf numFmtId="0" fontId="0" fillId="5" borderId="178" xfId="0" applyFill="1" applyBorder="1" applyAlignment="1">
      <alignment horizontal="left" vertical="center" wrapText="1"/>
    </xf>
    <xf numFmtId="0" fontId="0" fillId="5" borderId="179" xfId="0" applyFill="1" applyBorder="1" applyAlignment="1">
      <alignment horizontal="left" vertical="center" wrapText="1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6" fillId="5" borderId="0" xfId="0" quotePrefix="1" applyFont="1" applyFill="1" applyAlignment="1">
      <alignment horizontal="right" vertical="top" shrinkToFit="1"/>
    </xf>
    <xf numFmtId="0" fontId="45" fillId="14" borderId="172" xfId="0" applyFont="1" applyFill="1" applyBorder="1" applyAlignment="1">
      <alignment horizontal="left" vertical="center" indent="1"/>
    </xf>
    <xf numFmtId="0" fontId="45" fillId="14" borderId="173" xfId="0" applyFont="1" applyFill="1" applyBorder="1" applyAlignment="1">
      <alignment horizontal="left" vertical="center" indent="1"/>
    </xf>
    <xf numFmtId="0" fontId="40" fillId="15" borderId="168" xfId="0" applyFont="1" applyFill="1" applyBorder="1" applyAlignment="1">
      <alignment horizontal="left" vertical="center" indent="1"/>
    </xf>
    <xf numFmtId="0" fontId="40" fillId="15" borderId="0" xfId="0" applyFont="1" applyFill="1" applyAlignment="1">
      <alignment horizontal="left" vertical="center" indent="1"/>
    </xf>
    <xf numFmtId="0" fontId="40" fillId="15" borderId="169" xfId="0" applyFont="1" applyFill="1" applyBorder="1" applyAlignment="1">
      <alignment horizontal="left" vertical="center" indent="1"/>
    </xf>
    <xf numFmtId="0" fontId="40" fillId="15" borderId="137" xfId="0" applyFont="1" applyFill="1" applyBorder="1" applyAlignment="1">
      <alignment horizontal="left" vertical="center" indent="1"/>
    </xf>
    <xf numFmtId="0" fontId="0" fillId="15" borderId="170" xfId="0" applyFill="1" applyBorder="1" applyAlignment="1">
      <alignment horizontal="center" vertical="center"/>
    </xf>
    <xf numFmtId="0" fontId="41" fillId="5" borderId="48" xfId="0" applyFont="1" applyFill="1" applyBorder="1" applyAlignment="1">
      <alignment horizontal="left" vertical="top" wrapText="1"/>
    </xf>
    <xf numFmtId="0" fontId="41" fillId="5" borderId="57" xfId="0" applyFont="1" applyFill="1" applyBorder="1" applyAlignment="1">
      <alignment horizontal="left" vertical="top" wrapText="1"/>
    </xf>
    <xf numFmtId="0" fontId="41" fillId="5" borderId="49" xfId="0" applyFont="1" applyFill="1" applyBorder="1" applyAlignment="1">
      <alignment horizontal="left" vertical="top" wrapText="1"/>
    </xf>
    <xf numFmtId="0" fontId="41" fillId="5" borderId="44" xfId="0" applyFont="1" applyFill="1" applyBorder="1" applyAlignment="1">
      <alignment horizontal="left" vertical="top" wrapText="1"/>
    </xf>
    <xf numFmtId="0" fontId="41" fillId="5" borderId="0" xfId="0" applyFont="1" applyFill="1" applyAlignment="1">
      <alignment horizontal="left" vertical="top" wrapText="1"/>
    </xf>
    <xf numFmtId="0" fontId="41" fillId="5" borderId="28" xfId="0" applyFont="1" applyFill="1" applyBorder="1" applyAlignment="1">
      <alignment horizontal="left" vertical="top" wrapText="1"/>
    </xf>
    <xf numFmtId="0" fontId="41" fillId="5" borderId="46" xfId="0" applyFont="1" applyFill="1" applyBorder="1" applyAlignment="1">
      <alignment horizontal="left" vertical="top" wrapText="1"/>
    </xf>
    <xf numFmtId="0" fontId="41" fillId="5" borderId="55" xfId="0" applyFont="1" applyFill="1" applyBorder="1" applyAlignment="1">
      <alignment horizontal="left" vertical="top" wrapText="1"/>
    </xf>
    <xf numFmtId="0" fontId="41" fillId="5" borderId="56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87" fontId="35" fillId="0" borderId="13" xfId="0" applyNumberFormat="1" applyFont="1" applyBorder="1" applyAlignment="1">
      <alignment horizontal="center"/>
    </xf>
    <xf numFmtId="187" fontId="35" fillId="0" borderId="96" xfId="0" applyNumberFormat="1" applyFont="1" applyBorder="1" applyAlignment="1">
      <alignment horizontal="center"/>
    </xf>
    <xf numFmtId="188" fontId="35" fillId="4" borderId="184" xfId="0" applyNumberFormat="1" applyFont="1" applyFill="1" applyBorder="1" applyAlignment="1">
      <alignment horizontal="center" vertical="center"/>
    </xf>
    <xf numFmtId="188" fontId="35" fillId="4" borderId="185" xfId="0" applyNumberFormat="1" applyFont="1" applyFill="1" applyBorder="1" applyAlignment="1">
      <alignment horizontal="center" vertical="center"/>
    </xf>
    <xf numFmtId="188" fontId="35" fillId="0" borderId="13" xfId="0" applyNumberFormat="1" applyFont="1" applyBorder="1" applyAlignment="1">
      <alignment horizontal="center"/>
    </xf>
    <xf numFmtId="188" fontId="35" fillId="0" borderId="96" xfId="0" applyNumberFormat="1" applyFont="1" applyBorder="1" applyAlignment="1">
      <alignment horizontal="center"/>
    </xf>
    <xf numFmtId="0" fontId="6" fillId="4" borderId="180" xfId="0" applyFont="1" applyFill="1" applyBorder="1" applyAlignment="1">
      <alignment horizontal="center" vertical="center" wrapText="1"/>
    </xf>
    <xf numFmtId="0" fontId="6" fillId="4" borderId="181" xfId="0" applyFont="1" applyFill="1" applyBorder="1" applyAlignment="1">
      <alignment horizontal="center" vertical="center" wrapText="1"/>
    </xf>
    <xf numFmtId="0" fontId="6" fillId="4" borderId="182" xfId="0" applyFont="1" applyFill="1" applyBorder="1" applyAlignment="1">
      <alignment horizontal="center" vertical="center" wrapText="1"/>
    </xf>
    <xf numFmtId="0" fontId="6" fillId="4" borderId="18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7" fillId="15" borderId="0" xfId="0" applyFont="1" applyFill="1" applyAlignment="1">
      <alignment horizontal="center" vertical="center"/>
    </xf>
    <xf numFmtId="0" fontId="47" fillId="13" borderId="0" xfId="0" applyFont="1" applyFill="1" applyAlignment="1">
      <alignment horizontal="center" vertical="center"/>
    </xf>
    <xf numFmtId="188" fontId="47" fillId="13" borderId="0" xfId="0" applyNumberFormat="1" applyFont="1" applyFill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6" fillId="0" borderId="96" xfId="0" applyFont="1" applyBorder="1" applyAlignment="1">
      <alignment horizontal="center" vertical="center"/>
    </xf>
    <xf numFmtId="188" fontId="35" fillId="0" borderId="13" xfId="0" applyNumberFormat="1" applyFont="1" applyBorder="1" applyAlignment="1">
      <alignment horizontal="center" vertical="center"/>
    </xf>
    <xf numFmtId="188" fontId="35" fillId="0" borderId="96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46" fillId="4" borderId="180" xfId="0" applyFont="1" applyFill="1" applyBorder="1" applyAlignment="1">
      <alignment horizontal="center" vertical="center" wrapText="1"/>
    </xf>
    <xf numFmtId="0" fontId="46" fillId="4" borderId="192" xfId="0" applyFont="1" applyFill="1" applyBorder="1" applyAlignment="1">
      <alignment horizontal="center" vertical="center" wrapText="1"/>
    </xf>
    <xf numFmtId="0" fontId="46" fillId="4" borderId="181" xfId="0" applyFont="1" applyFill="1" applyBorder="1" applyAlignment="1">
      <alignment horizontal="center" vertical="center" wrapText="1"/>
    </xf>
    <xf numFmtId="0" fontId="46" fillId="4" borderId="182" xfId="0" applyFont="1" applyFill="1" applyBorder="1" applyAlignment="1">
      <alignment horizontal="center" vertical="center" wrapText="1"/>
    </xf>
    <xf numFmtId="0" fontId="46" fillId="4" borderId="0" xfId="0" applyFont="1" applyFill="1" applyAlignment="1">
      <alignment horizontal="center" vertical="center" wrapText="1"/>
    </xf>
    <xf numFmtId="0" fontId="46" fillId="4" borderId="183" xfId="0" applyFont="1" applyFill="1" applyBorder="1" applyAlignment="1">
      <alignment horizontal="center" vertical="center" wrapText="1"/>
    </xf>
    <xf numFmtId="0" fontId="0" fillId="0" borderId="186" xfId="0" applyBorder="1" applyAlignment="1">
      <alignment horizontal="center" vertical="center"/>
    </xf>
    <xf numFmtId="0" fontId="0" fillId="0" borderId="187" xfId="0" applyBorder="1" applyAlignment="1">
      <alignment horizontal="center" vertical="center"/>
    </xf>
    <xf numFmtId="0" fontId="0" fillId="0" borderId="188" xfId="0" applyBorder="1" applyAlignment="1">
      <alignment horizontal="center" vertical="center"/>
    </xf>
    <xf numFmtId="0" fontId="0" fillId="0" borderId="189" xfId="0" applyBorder="1" applyAlignment="1">
      <alignment horizontal="center" vertical="center"/>
    </xf>
    <xf numFmtId="187" fontId="35" fillId="0" borderId="190" xfId="0" applyNumberFormat="1" applyFont="1" applyBorder="1" applyAlignment="1">
      <alignment horizontal="center"/>
    </xf>
    <xf numFmtId="187" fontId="35" fillId="0" borderId="191" xfId="0" applyNumberFormat="1" applyFont="1" applyBorder="1" applyAlignment="1">
      <alignment horizontal="center"/>
    </xf>
    <xf numFmtId="187" fontId="35" fillId="4" borderId="184" xfId="0" applyNumberFormat="1" applyFont="1" applyFill="1" applyBorder="1" applyAlignment="1">
      <alignment horizontal="center"/>
    </xf>
    <xf numFmtId="187" fontId="35" fillId="4" borderId="185" xfId="0" applyNumberFormat="1" applyFont="1" applyFill="1" applyBorder="1" applyAlignment="1">
      <alignment horizontal="center"/>
    </xf>
    <xf numFmtId="188" fontId="35" fillId="0" borderId="190" xfId="0" applyNumberFormat="1" applyFont="1" applyBorder="1" applyAlignment="1">
      <alignment horizontal="center"/>
    </xf>
    <xf numFmtId="188" fontId="35" fillId="0" borderId="191" xfId="0" applyNumberFormat="1" applyFont="1" applyBorder="1" applyAlignment="1">
      <alignment horizontal="center"/>
    </xf>
    <xf numFmtId="0" fontId="6" fillId="0" borderId="186" xfId="0" applyFont="1" applyBorder="1" applyAlignment="1">
      <alignment horizontal="center" vertical="center"/>
    </xf>
    <xf numFmtId="0" fontId="6" fillId="0" borderId="187" xfId="0" applyFont="1" applyBorder="1" applyAlignment="1">
      <alignment horizontal="center" vertical="center"/>
    </xf>
    <xf numFmtId="0" fontId="6" fillId="0" borderId="188" xfId="0" applyFont="1" applyBorder="1" applyAlignment="1">
      <alignment horizontal="center" vertical="center"/>
    </xf>
    <xf numFmtId="0" fontId="6" fillId="0" borderId="189" xfId="0" applyFont="1" applyBorder="1" applyAlignment="1">
      <alignment horizontal="center" vertical="center"/>
    </xf>
    <xf numFmtId="189" fontId="35" fillId="4" borderId="184" xfId="0" applyNumberFormat="1" applyFont="1" applyFill="1" applyBorder="1" applyAlignment="1">
      <alignment horizontal="center" vertical="center"/>
    </xf>
    <xf numFmtId="189" fontId="35" fillId="4" borderId="193" xfId="0" applyNumberFormat="1" applyFont="1" applyFill="1" applyBorder="1" applyAlignment="1">
      <alignment horizontal="center" vertical="center"/>
    </xf>
    <xf numFmtId="189" fontId="35" fillId="4" borderId="185" xfId="0" applyNumberFormat="1" applyFont="1" applyFill="1" applyBorder="1" applyAlignment="1">
      <alignment horizontal="center" vertical="center"/>
    </xf>
    <xf numFmtId="0" fontId="21" fillId="0" borderId="1" xfId="3" applyFont="1" applyBorder="1" applyAlignment="1">
      <alignment horizontal="center" vertical="center" wrapText="1"/>
    </xf>
    <xf numFmtId="0" fontId="21" fillId="0" borderId="3" xfId="3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21" fillId="0" borderId="6" xfId="3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96" xfId="0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2" xfId="3" applyFont="1" applyBorder="1" applyAlignment="1">
      <alignment horizontal="center" vertical="center"/>
    </xf>
    <xf numFmtId="0" fontId="21" fillId="0" borderId="8" xfId="3" applyFont="1" applyBorder="1" applyAlignment="1">
      <alignment horizontal="center" vertical="center"/>
    </xf>
    <xf numFmtId="0" fontId="21" fillId="0" borderId="13" xfId="3" applyFont="1" applyBorder="1" applyAlignment="1">
      <alignment horizontal="center" vertical="center"/>
    </xf>
    <xf numFmtId="0" fontId="21" fillId="0" borderId="96" xfId="3" applyFont="1" applyBorder="1" applyAlignment="1">
      <alignment horizontal="center" vertical="center"/>
    </xf>
    <xf numFmtId="0" fontId="21" fillId="0" borderId="69" xfId="3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0" fontId="21" fillId="0" borderId="7" xfId="3" applyFont="1" applyBorder="1" applyAlignment="1">
      <alignment horizontal="center" vertical="center"/>
    </xf>
    <xf numFmtId="0" fontId="10" fillId="0" borderId="4" xfId="3" applyBorder="1" applyAlignment="1">
      <alignment horizontal="center" vertical="center"/>
    </xf>
    <xf numFmtId="0" fontId="10" fillId="0" borderId="6" xfId="3" applyBorder="1" applyAlignment="1">
      <alignment horizontal="center" vertical="center"/>
    </xf>
    <xf numFmtId="0" fontId="10" fillId="0" borderId="4" xfId="3" applyBorder="1" applyAlignment="1">
      <alignment horizontal="center" vertical="center" shrinkToFit="1"/>
    </xf>
    <xf numFmtId="0" fontId="10" fillId="0" borderId="6" xfId="3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96" xfId="0" applyFont="1" applyBorder="1" applyAlignment="1">
      <alignment horizontal="center" vertical="center"/>
    </xf>
    <xf numFmtId="178" fontId="10" fillId="0" borderId="5" xfId="3" applyNumberFormat="1" applyBorder="1" applyAlignment="1">
      <alignment horizontal="center" vertical="center"/>
    </xf>
    <xf numFmtId="0" fontId="10" fillId="0" borderId="69" xfId="3" applyBorder="1" applyAlignment="1">
      <alignment horizontal="center" vertical="center"/>
    </xf>
    <xf numFmtId="0" fontId="10" fillId="0" borderId="12" xfId="3" applyBorder="1" applyAlignment="1">
      <alignment horizontal="center" vertical="center"/>
    </xf>
    <xf numFmtId="0" fontId="10" fillId="0" borderId="13" xfId="3" applyBorder="1" applyAlignment="1">
      <alignment horizontal="center" vertical="center"/>
    </xf>
    <xf numFmtId="0" fontId="10" fillId="0" borderId="125" xfId="3" applyBorder="1" applyAlignment="1">
      <alignment horizontal="center" vertical="center"/>
    </xf>
    <xf numFmtId="0" fontId="10" fillId="0" borderId="64" xfId="3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226" xfId="3" applyFont="1" applyBorder="1" applyAlignment="1">
      <alignment horizontal="center" vertical="center"/>
    </xf>
    <xf numFmtId="0" fontId="21" fillId="0" borderId="227" xfId="3" applyFont="1" applyBorder="1" applyAlignment="1">
      <alignment horizontal="center" vertical="center"/>
    </xf>
    <xf numFmtId="0" fontId="21" fillId="0" borderId="72" xfId="3" applyFont="1" applyBorder="1" applyAlignment="1">
      <alignment horizontal="center" vertical="center"/>
    </xf>
    <xf numFmtId="0" fontId="21" fillId="0" borderId="73" xfId="3" applyFont="1" applyBorder="1" applyAlignment="1">
      <alignment horizontal="center" vertical="center"/>
    </xf>
    <xf numFmtId="0" fontId="21" fillId="0" borderId="228" xfId="3" applyFont="1" applyBorder="1" applyAlignment="1">
      <alignment horizontal="center" vertical="center"/>
    </xf>
    <xf numFmtId="0" fontId="21" fillId="0" borderId="229" xfId="3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0" xfId="0" applyAlignment="1">
      <alignment horizontal="center"/>
    </xf>
    <xf numFmtId="0" fontId="4" fillId="9" borderId="36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40" xfId="0" applyFont="1" applyFill="1" applyBorder="1" applyAlignment="1">
      <alignment horizontal="center" vertical="center" wrapText="1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4" fillId="10" borderId="36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4" fillId="10" borderId="40" xfId="0" applyFont="1" applyFill="1" applyBorder="1" applyAlignment="1">
      <alignment horizontal="center" vertical="center" wrapText="1"/>
    </xf>
    <xf numFmtId="0" fontId="4" fillId="9" borderId="37" xfId="0" applyFont="1" applyFill="1" applyBorder="1" applyAlignment="1">
      <alignment horizontal="center" vertical="center" wrapText="1"/>
    </xf>
    <xf numFmtId="0" fontId="4" fillId="9" borderId="32" xfId="0" applyFont="1" applyFill="1" applyBorder="1" applyAlignment="1">
      <alignment horizontal="center" vertical="center" wrapText="1"/>
    </xf>
    <xf numFmtId="0" fontId="4" fillId="9" borderId="41" xfId="0" applyFont="1" applyFill="1" applyBorder="1" applyAlignment="1">
      <alignment horizontal="center" vertical="center" wrapText="1"/>
    </xf>
    <xf numFmtId="0" fontId="4" fillId="10" borderId="133" xfId="0" applyFont="1" applyFill="1" applyBorder="1" applyAlignment="1">
      <alignment horizontal="center" vertical="center" wrapText="1"/>
    </xf>
    <xf numFmtId="0" fontId="4" fillId="10" borderId="44" xfId="0" applyFont="1" applyFill="1" applyBorder="1" applyAlignment="1">
      <alignment horizontal="center" vertical="center" wrapText="1"/>
    </xf>
    <xf numFmtId="0" fontId="4" fillId="10" borderId="46" xfId="0" applyFont="1" applyFill="1" applyBorder="1" applyAlignment="1">
      <alignment horizontal="center" vertical="center" wrapText="1"/>
    </xf>
    <xf numFmtId="0" fontId="4" fillId="10" borderId="125" xfId="0" applyFont="1" applyFill="1" applyBorder="1" applyAlignment="1">
      <alignment horizontal="center" vertical="center" wrapText="1"/>
    </xf>
    <xf numFmtId="0" fontId="4" fillId="10" borderId="63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10" borderId="65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10" borderId="17" xfId="0" applyFont="1" applyFill="1" applyBorder="1" applyAlignment="1">
      <alignment horizontal="center" vertical="center" wrapText="1"/>
    </xf>
    <xf numFmtId="0" fontId="4" fillId="10" borderId="13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135" xfId="0" applyFont="1" applyFill="1" applyBorder="1" applyAlignment="1">
      <alignment horizontal="center" vertical="center" wrapText="1"/>
    </xf>
    <xf numFmtId="0" fontId="4" fillId="10" borderId="132" xfId="0" applyFont="1" applyFill="1" applyBorder="1" applyAlignment="1">
      <alignment horizontal="center" vertical="center" wrapText="1"/>
    </xf>
    <xf numFmtId="0" fontId="4" fillId="10" borderId="64" xfId="0" applyFont="1" applyFill="1" applyBorder="1" applyAlignment="1">
      <alignment horizontal="center" vertical="center" wrapText="1"/>
    </xf>
    <xf numFmtId="0" fontId="0" fillId="0" borderId="60" xfId="0" applyBorder="1" applyAlignment="1" applyProtection="1">
      <alignment horizontal="center"/>
      <protection locked="0"/>
    </xf>
    <xf numFmtId="0" fontId="0" fillId="0" borderId="61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4" fillId="10" borderId="124" xfId="0" applyFont="1" applyFill="1" applyBorder="1" applyAlignment="1">
      <alignment horizontal="center" vertical="center" wrapText="1"/>
    </xf>
    <xf numFmtId="0" fontId="4" fillId="10" borderId="18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4" fillId="10" borderId="136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4" fillId="5" borderId="127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15" xfId="0" applyFont="1" applyFill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0" borderId="56" xfId="0" applyFont="1" applyBorder="1" applyAlignment="1">
      <alignment horizontal="left" vertical="center"/>
    </xf>
  </cellXfs>
  <cellStyles count="6">
    <cellStyle name="パーセント" xfId="4" builtinId="5"/>
    <cellStyle name="ハイパーリンク" xfId="5" builtinId="8"/>
    <cellStyle name="桁区切り" xfId="1" builtinId="6"/>
    <cellStyle name="桁区切り 2" xfId="2" xr:uid="{00000000-0005-0000-0000-000003000000}"/>
    <cellStyle name="標準" xfId="0" builtinId="0"/>
    <cellStyle name="標準 2" xfId="3" xr:uid="{00000000-0005-0000-0000-000005000000}"/>
  </cellStyles>
  <dxfs count="4">
    <dxf>
      <border>
        <right style="thin">
          <color auto="1"/>
        </right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/>
        <top/>
        <bottom/>
        <vertical/>
        <horizontal/>
      </border>
    </dxf>
    <dxf>
      <font>
        <color theme="1"/>
      </font>
    </dxf>
    <dxf>
      <font>
        <color theme="1"/>
      </font>
    </dxf>
  </dxfs>
  <tableStyles count="0" defaultTableStyle="TableStyleMedium9" defaultPivotStyle="PivotStyleLight16"/>
  <colors>
    <mruColors>
      <color rgb="FF99FF99"/>
      <color rgb="FF0000FF"/>
      <color rgb="FF000040"/>
      <color rgb="FFA6A6A6"/>
      <color rgb="FFB7DEE8"/>
      <color rgb="FFFF00FF"/>
      <color rgb="FF00FFFF"/>
      <color rgb="FF66FF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styles" Target="styles.xml" />
  <Relationship Id="rId18" Type="http://schemas.openxmlformats.org/officeDocument/2006/relationships/customXml" Target="../customXml/item3.xml" />
  <Relationship Id="rId3" Type="http://schemas.openxmlformats.org/officeDocument/2006/relationships/worksheet" Target="worksheets/sheet3.xml" />
  <Relationship Id="rId7" Type="http://schemas.openxmlformats.org/officeDocument/2006/relationships/worksheet" Target="worksheets/sheet7.xml" />
  <Relationship Id="rId12" Type="http://schemas.openxmlformats.org/officeDocument/2006/relationships/theme" Target="theme/theme1.xml" />
  <Relationship Id="rId17" Type="http://schemas.openxmlformats.org/officeDocument/2006/relationships/customXml" Target="../customXml/item2.xml" />
  <Relationship Id="rId2" Type="http://schemas.openxmlformats.org/officeDocument/2006/relationships/worksheet" Target="worksheets/sheet2.xml" />
  <Relationship Id="rId16" Type="http://schemas.openxmlformats.org/officeDocument/2006/relationships/customXml" Target="../customXml/item1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5" Type="http://schemas.openxmlformats.org/officeDocument/2006/relationships/worksheet" Target="worksheets/sheet5.xml" />
  <Relationship Id="rId15" Type="http://schemas.openxmlformats.org/officeDocument/2006/relationships/calcChain" Target="calcChain.xml" />
  <Relationship Id="rId10" Type="http://schemas.openxmlformats.org/officeDocument/2006/relationships/worksheet" Target="worksheets/sheet10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sharedStrings" Target="sharedStrings.xml" />
</Relationships>
</file>

<file path=xl/charts/_rels/chart1.xml.rels>&#65279;<?xml version="1.0" encoding="utf-8" standalone="yes"?>
<Relationships xmlns="http://schemas.openxmlformats.org/package/2006/relationships">
  <Relationship Id="rId2" Type="http://schemas.microsoft.com/office/2011/relationships/chartColorStyle" Target="colors1.xml" />
  <Relationship Id="rId1" Type="http://schemas.microsoft.com/office/2011/relationships/chartStyle" Target="style1.xml" />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76132333137878"/>
          <c:y val="7.3343596395226723E-2"/>
          <c:w val="0.79618950923315657"/>
          <c:h val="0.566128465900903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計算シート２!$AP$4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計算シート２!$AO$8:$AO$46</c:f>
              <c:strCache>
                <c:ptCount val="39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strCache>
            </c:strRef>
          </c:cat>
          <c:val>
            <c:numRef>
              <c:f>計算シート２!$AP$8:$AP$46</c:f>
              <c:numCache>
                <c:formatCode>0_);[Red]\(0\)</c:formatCode>
                <c:ptCount val="39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4-45E7-9F01-8344AE589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1648904"/>
        <c:axId val="541652512"/>
      </c:barChart>
      <c:lineChart>
        <c:grouping val="standard"/>
        <c:varyColors val="0"/>
        <c:ser>
          <c:idx val="1"/>
          <c:order val="1"/>
          <c:tx>
            <c:strRef>
              <c:f>計算シート２!$AS$4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計算シート２!$AO$8:$AO$46</c:f>
              <c:strCache>
                <c:ptCount val="39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strCache>
            </c:strRef>
          </c:cat>
          <c:val>
            <c:numRef>
              <c:f>計算シート２!$AS$8:$AS$46</c:f>
              <c:numCache>
                <c:formatCode>0.0%</c:formatCode>
                <c:ptCount val="3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12-4C1C-88D3-4C62A20D8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352136"/>
        <c:axId val="557351480"/>
      </c:lineChart>
      <c:catAx>
        <c:axId val="541648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1652512"/>
        <c:crosses val="autoZero"/>
        <c:auto val="1"/>
        <c:lblAlgn val="ctr"/>
        <c:lblOffset val="100"/>
        <c:noMultiLvlLbl val="0"/>
      </c:catAx>
      <c:valAx>
        <c:axId val="5416525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3.5657366179083399E-3"/>
              <c:y val="0.284765299410934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1648904"/>
        <c:crosses val="autoZero"/>
        <c:crossBetween val="between"/>
      </c:valAx>
      <c:valAx>
        <c:axId val="55735148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7352136"/>
        <c:crosses val="max"/>
        <c:crossBetween val="between"/>
      </c:valAx>
      <c:catAx>
        <c:axId val="557352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35148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71893769372009386"/>
          <c:y val="0.15211649990417783"/>
          <c:w val="0.15970757857386744"/>
          <c:h val="0.1475305112883141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checked="Checked" firstButton="1" fmlaLink="$A$20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A$7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drawings/_rels/drawing4.xml.rels>&#65279;<?xml version="1.0" encoding="utf-8" standalone="yes"?>
<Relationships xmlns="http://schemas.openxmlformats.org/package/2006/relationships">
  <Relationship Id="rId1" Type="http://schemas.openxmlformats.org/officeDocument/2006/relationships/chart" Target="../charts/chart1.xml" />
</Relationships>
</file>

<file path=xl/drawings/_rels/vmlDrawing1.vml.rels>&#65279;<?xml version="1.0" encoding="utf-8" standalone="yes"?>
<Relationships xmlns="http://schemas.openxmlformats.org/package/2006/relationships">
  <Relationship Id="rId3" Type="http://schemas.openxmlformats.org/officeDocument/2006/relationships/image" Target="../media/image3.emf" />
  <Relationship Id="rId2" Type="http://schemas.openxmlformats.org/officeDocument/2006/relationships/image" Target="../media/image2.emf" />
  <Relationship Id="rId1" Type="http://schemas.openxmlformats.org/officeDocument/2006/relationships/image" Target="../media/image1.emf" />
</Relationships>
</file>

<file path=xl/drawings/_rels/vmlDrawing3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4.wmf" />
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158750</xdr:colOff>
          <xdr:row>99</xdr:row>
          <xdr:rowOff>139700</xdr:rowOff>
        </xdr:from>
        <xdr:to>
          <xdr:col>9</xdr:col>
          <xdr:colOff>488950</xdr:colOff>
          <xdr:row>155</xdr:row>
          <xdr:rowOff>152400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0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10</xdr:col>
          <xdr:colOff>101600</xdr:colOff>
          <xdr:row>56</xdr:row>
          <xdr:rowOff>88900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0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165100</xdr:colOff>
          <xdr:row>56</xdr:row>
          <xdr:rowOff>76200</xdr:rowOff>
        </xdr:from>
        <xdr:to>
          <xdr:col>10</xdr:col>
          <xdr:colOff>69850</xdr:colOff>
          <xdr:row>99</xdr:row>
          <xdr:rowOff>146050</xdr:rowOff>
        </xdr:to>
        <xdr:sp macro="" textlink="">
          <xdr:nvSpPr>
            <xdr:cNvPr id="21507" name="Object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0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5</xdr:row>
      <xdr:rowOff>133350</xdr:rowOff>
    </xdr:from>
    <xdr:to>
      <xdr:col>7</xdr:col>
      <xdr:colOff>180976</xdr:colOff>
      <xdr:row>7</xdr:row>
      <xdr:rowOff>190500</xdr:rowOff>
    </xdr:to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>
          <a:spLocks noChangeArrowheads="1"/>
        </xdr:cNvSpPr>
      </xdr:nvSpPr>
      <xdr:spPr bwMode="auto">
        <a:xfrm>
          <a:off x="8458201" y="1609725"/>
          <a:ext cx="361950" cy="552450"/>
        </a:xfrm>
        <a:prstGeom prst="upArrow">
          <a:avLst>
            <a:gd name="adj1" fmla="val 50000"/>
            <a:gd name="adj2" fmla="val 32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2361" name="Line 5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>
          <a:spLocks noChangeShapeType="1"/>
        </xdr:cNvSpPr>
      </xdr:nvSpPr>
      <xdr:spPr bwMode="auto">
        <a:xfrm flipH="1">
          <a:off x="9801225" y="183832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361950</xdr:colOff>
      <xdr:row>3</xdr:row>
      <xdr:rowOff>57150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886950" y="876300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19050</xdr:rowOff>
        </xdr:from>
        <xdr:to>
          <xdr:col>6</xdr:col>
          <xdr:colOff>800100</xdr:colOff>
          <xdr:row>21</xdr:row>
          <xdr:rowOff>209550</xdr:rowOff>
        </xdr:to>
        <xdr:sp macro="" textlink="">
          <xdr:nvSpPr>
            <xdr:cNvPr id="16385" name="Group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2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宿泊客数集計方法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127000</xdr:colOff>
          <xdr:row>20</xdr:row>
          <xdr:rowOff>12700</xdr:rowOff>
        </xdr:from>
        <xdr:to>
          <xdr:col>4</xdr:col>
          <xdr:colOff>317500</xdr:colOff>
          <xdr:row>21</xdr:row>
          <xdr:rowOff>107950</xdr:rowOff>
        </xdr:to>
        <xdr:sp macro="" textlink="">
          <xdr:nvSpPr>
            <xdr:cNvPr id="16386" name="Option 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2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宿泊客数（実数）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20</xdr:row>
          <xdr:rowOff>19050</xdr:rowOff>
        </xdr:from>
        <xdr:to>
          <xdr:col>6</xdr:col>
          <xdr:colOff>641350</xdr:colOff>
          <xdr:row>21</xdr:row>
          <xdr:rowOff>95250</xdr:rowOff>
        </xdr:to>
        <xdr:sp macro="" textlink="">
          <xdr:nvSpPr>
            <xdr:cNvPr id="16387" name="Option 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2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延べ宿泊客数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6</xdr:row>
          <xdr:rowOff>12700</xdr:rowOff>
        </xdr:from>
        <xdr:to>
          <xdr:col>7</xdr:col>
          <xdr:colOff>0</xdr:colOff>
          <xdr:row>9</xdr:row>
          <xdr:rowOff>12700</xdr:rowOff>
        </xdr:to>
        <xdr:sp macro="" textlink="">
          <xdr:nvSpPr>
            <xdr:cNvPr id="16389" name="Group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2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観光客について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260350</xdr:colOff>
          <xdr:row>6</xdr:row>
          <xdr:rowOff>114300</xdr:rowOff>
        </xdr:from>
        <xdr:to>
          <xdr:col>6</xdr:col>
          <xdr:colOff>533400</xdr:colOff>
          <xdr:row>8</xdr:row>
          <xdr:rowOff>222250</xdr:rowOff>
        </xdr:to>
        <xdr:sp macro="" textlink="">
          <xdr:nvSpPr>
            <xdr:cNvPr id="16390" name="Option Button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2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日本人観光客と外国人観光客についてそれぞれ入力する。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114300</xdr:colOff>
          <xdr:row>6</xdr:row>
          <xdr:rowOff>152400</xdr:rowOff>
        </xdr:from>
        <xdr:to>
          <xdr:col>4</xdr:col>
          <xdr:colOff>0</xdr:colOff>
          <xdr:row>8</xdr:row>
          <xdr:rowOff>203200</xdr:rowOff>
        </xdr:to>
        <xdr:sp macro="" textlink="">
          <xdr:nvSpPr>
            <xdr:cNvPr id="16391" name="Option Button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2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全体の人数・観光消費額を入力する。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41413</xdr:colOff>
      <xdr:row>33</xdr:row>
      <xdr:rowOff>276226</xdr:rowOff>
    </xdr:from>
    <xdr:to>
      <xdr:col>10</xdr:col>
      <xdr:colOff>82826</xdr:colOff>
      <xdr:row>61</xdr:row>
      <xdr:rowOff>142875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252692</xdr:colOff>
      <xdr:row>33</xdr:row>
      <xdr:rowOff>260537</xdr:rowOff>
    </xdr:from>
    <xdr:to>
      <xdr:col>3</xdr:col>
      <xdr:colOff>1103219</xdr:colOff>
      <xdr:row>35</xdr:row>
      <xdr:rowOff>105896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014692" y="7756712"/>
          <a:ext cx="850527" cy="3025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 bwMode="auto">
        <a:xfrm>
          <a:off x="9753600" y="42957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 bwMode="auto">
        <a:xfrm flipV="1">
          <a:off x="1210291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72425" y="6096002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 bwMode="auto">
        <a:xfrm>
          <a:off x="17368157" y="283845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 bwMode="auto">
        <a:xfrm flipH="1">
          <a:off x="10477500" y="743358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 bwMode="auto">
        <a:xfrm>
          <a:off x="9744075" y="76390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 bwMode="auto">
        <a:xfrm flipH="1">
          <a:off x="4667250" y="60960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 bwMode="auto">
        <a:xfrm flipH="1">
          <a:off x="4667250" y="942975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 bwMode="auto">
        <a:xfrm>
          <a:off x="16259175" y="634841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942975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 bwMode="auto">
        <a:xfrm flipH="1">
          <a:off x="9755282" y="446722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 bwMode="auto">
        <a:xfrm flipH="1">
          <a:off x="9755282" y="781050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 bwMode="auto">
        <a:xfrm flipV="1">
          <a:off x="12830175" y="60960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CxnSpPr/>
      </xdr:nvCxnSpPr>
      <xdr:spPr bwMode="auto">
        <a:xfrm>
          <a:off x="14495322" y="521970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CxnSpPr/>
      </xdr:nvCxnSpPr>
      <xdr:spPr bwMode="auto">
        <a:xfrm>
          <a:off x="14471937" y="85439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CxnSpPr/>
      </xdr:nvCxnSpPr>
      <xdr:spPr bwMode="auto">
        <a:xfrm flipV="1">
          <a:off x="5267325" y="60960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CxnSpPr/>
      </xdr:nvCxnSpPr>
      <xdr:spPr bwMode="auto">
        <a:xfrm flipV="1">
          <a:off x="5267325" y="94297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CxnSpPr/>
      </xdr:nvCxnSpPr>
      <xdr:spPr bwMode="auto">
        <a:xfrm flipV="1">
          <a:off x="12830175" y="7419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CxnSpPr/>
      </xdr:nvCxnSpPr>
      <xdr:spPr bwMode="auto">
        <a:xfrm flipV="1">
          <a:off x="12830175" y="94297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CxnSpPr/>
      </xdr:nvCxnSpPr>
      <xdr:spPr bwMode="auto">
        <a:xfrm>
          <a:off x="3639910" y="521970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CxnSpPr/>
      </xdr:nvCxnSpPr>
      <xdr:spPr bwMode="auto">
        <a:xfrm>
          <a:off x="3639910" y="85439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CxnSpPr/>
      </xdr:nvCxnSpPr>
      <xdr:spPr bwMode="auto">
        <a:xfrm>
          <a:off x="5593365" y="540745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CxnSpPr/>
      </xdr:nvCxnSpPr>
      <xdr:spPr bwMode="auto">
        <a:xfrm>
          <a:off x="2314575" y="539115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CxnSpPr/>
      </xdr:nvCxnSpPr>
      <xdr:spPr bwMode="auto">
        <a:xfrm>
          <a:off x="2325781" y="540745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CxnSpPr/>
      </xdr:nvCxnSpPr>
      <xdr:spPr bwMode="auto">
        <a:xfrm>
          <a:off x="5576047" y="873167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CxnSpPr/>
      </xdr:nvCxnSpPr>
      <xdr:spPr bwMode="auto">
        <a:xfrm>
          <a:off x="2314575" y="871537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CxnSpPr/>
      </xdr:nvCxnSpPr>
      <xdr:spPr bwMode="auto">
        <a:xfrm>
          <a:off x="2325781" y="87316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 bwMode="auto">
        <a:xfrm flipV="1">
          <a:off x="12096750" y="539586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 bwMode="auto">
        <a:xfrm>
          <a:off x="12102811" y="53911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 bwMode="auto">
        <a:xfrm>
          <a:off x="16262537" y="53941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 bwMode="auto">
        <a:xfrm flipV="1">
          <a:off x="12096750" y="872008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 bwMode="auto">
        <a:xfrm>
          <a:off x="12102811" y="87153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 bwMode="auto">
        <a:xfrm>
          <a:off x="16262537" y="87184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 bwMode="auto">
        <a:xfrm>
          <a:off x="9744075" y="164782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 bwMode="auto">
        <a:xfrm flipH="1">
          <a:off x="7296150" y="197783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56" name="直線矢印コネクタ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CxnSpPr/>
      </xdr:nvCxnSpPr>
      <xdr:spPr bwMode="auto">
        <a:xfrm flipV="1">
          <a:off x="9358520" y="1981200"/>
          <a:ext cx="0" cy="34290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CxnSpPr/>
      </xdr:nvCxnSpPr>
      <xdr:spPr bwMode="auto">
        <a:xfrm>
          <a:off x="7286625" y="3067050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CxnSpPr/>
      </xdr:nvCxnSpPr>
      <xdr:spPr bwMode="auto">
        <a:xfrm flipH="1">
          <a:off x="7286625" y="360218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CxnSpPr/>
      </xdr:nvCxnSpPr>
      <xdr:spPr bwMode="auto">
        <a:xfrm>
          <a:off x="9744075" y="361165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CxnSpPr/>
      </xdr:nvCxnSpPr>
      <xdr:spPr bwMode="auto">
        <a:xfrm flipH="1">
          <a:off x="7286625" y="539115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 bwMode="auto">
        <a:xfrm>
          <a:off x="9744075" y="521970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CxnSpPr/>
      </xdr:nvCxnSpPr>
      <xdr:spPr bwMode="auto">
        <a:xfrm>
          <a:off x="7286625" y="539115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CxnSpPr/>
      </xdr:nvCxnSpPr>
      <xdr:spPr bwMode="auto">
        <a:xfrm>
          <a:off x="9010650" y="5757182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CxnSpPr/>
      </xdr:nvCxnSpPr>
      <xdr:spPr bwMode="auto">
        <a:xfrm flipV="1">
          <a:off x="8998404" y="5404757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CxnSpPr/>
      </xdr:nvCxnSpPr>
      <xdr:spPr bwMode="auto">
        <a:xfrm flipH="1">
          <a:off x="7286625" y="87153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CxnSpPr/>
      </xdr:nvCxnSpPr>
      <xdr:spPr bwMode="auto">
        <a:xfrm>
          <a:off x="9744075" y="85439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CxnSpPr/>
      </xdr:nvCxnSpPr>
      <xdr:spPr bwMode="auto">
        <a:xfrm>
          <a:off x="7286625" y="87153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CxnSpPr/>
      </xdr:nvCxnSpPr>
      <xdr:spPr bwMode="auto">
        <a:xfrm>
          <a:off x="9024257" y="907732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CxnSpPr/>
      </xdr:nvCxnSpPr>
      <xdr:spPr bwMode="auto">
        <a:xfrm flipV="1">
          <a:off x="9010650" y="871537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0" name="直線矢印コネクタ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CxnSpPr/>
      </xdr:nvCxnSpPr>
      <xdr:spPr bwMode="auto">
        <a:xfrm>
          <a:off x="728662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CxnSpPr/>
      </xdr:nvCxnSpPr>
      <xdr:spPr bwMode="auto">
        <a:xfrm>
          <a:off x="9369239" y="34290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CxnSpPr/>
      </xdr:nvCxnSpPr>
      <xdr:spPr bwMode="auto">
        <a:xfrm flipV="1">
          <a:off x="3000375" y="55721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CxnSpPr/>
      </xdr:nvCxnSpPr>
      <xdr:spPr bwMode="auto">
        <a:xfrm>
          <a:off x="2986709" y="6324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CxnSpPr/>
      </xdr:nvCxnSpPr>
      <xdr:spPr bwMode="auto">
        <a:xfrm flipV="1">
          <a:off x="3000375" y="88963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CxnSpPr/>
      </xdr:nvCxnSpPr>
      <xdr:spPr bwMode="auto">
        <a:xfrm>
          <a:off x="2986709" y="96583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CxnSpPr/>
      </xdr:nvCxnSpPr>
      <xdr:spPr bwMode="auto">
        <a:xfrm flipV="1">
          <a:off x="3014041" y="10896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CxnSpPr/>
      </xdr:nvCxnSpPr>
      <xdr:spPr bwMode="auto">
        <a:xfrm>
          <a:off x="3000375" y="11658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CxnSpPr/>
      </xdr:nvCxnSpPr>
      <xdr:spPr bwMode="auto">
        <a:xfrm>
          <a:off x="15220950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CxnSpPr/>
      </xdr:nvCxnSpPr>
      <xdr:spPr bwMode="auto">
        <a:xfrm>
          <a:off x="15211425" y="557212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36</xdr:row>
      <xdr:rowOff>4555</xdr:rowOff>
    </xdr:from>
    <xdr:to>
      <xdr:col>29</xdr:col>
      <xdr:colOff>9525</xdr:colOff>
      <xdr:row>36</xdr:row>
      <xdr:rowOff>4555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CxnSpPr/>
      </xdr:nvCxnSpPr>
      <xdr:spPr bwMode="auto">
        <a:xfrm>
          <a:off x="15220950" y="632915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CxnSpPr/>
      </xdr:nvCxnSpPr>
      <xdr:spPr bwMode="auto">
        <a:xfrm>
          <a:off x="15211425" y="889635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CxnSpPr/>
      </xdr:nvCxnSpPr>
      <xdr:spPr bwMode="auto">
        <a:xfrm>
          <a:off x="15220950" y="965938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CxnSpPr/>
      </xdr:nvCxnSpPr>
      <xdr:spPr bwMode="auto">
        <a:xfrm>
          <a:off x="15211425" y="1089660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CxnSpPr/>
      </xdr:nvCxnSpPr>
      <xdr:spPr bwMode="auto">
        <a:xfrm>
          <a:off x="15220950" y="1165963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103909</xdr:colOff>
      <xdr:row>5</xdr:row>
      <xdr:rowOff>90301</xdr:rowOff>
    </xdr:from>
    <xdr:to>
      <xdr:col>11</xdr:col>
      <xdr:colOff>57212</xdr:colOff>
      <xdr:row>58</xdr:row>
      <xdr:rowOff>23502</xdr:rowOff>
    </xdr:to>
    <xdr:sp macro="" textlink="">
      <xdr:nvSpPr>
        <xdr:cNvPr id="92" name="角丸四角形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 bwMode="auto">
        <a:xfrm>
          <a:off x="1489364" y="956210"/>
          <a:ext cx="4473348" cy="9406247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661802</xdr:colOff>
      <xdr:row>3</xdr:row>
      <xdr:rowOff>121227</xdr:rowOff>
    </xdr:from>
    <xdr:to>
      <xdr:col>7</xdr:col>
      <xdr:colOff>434666</xdr:colOff>
      <xdr:row>7</xdr:row>
      <xdr:rowOff>28553</xdr:rowOff>
    </xdr:to>
    <xdr:sp macro="" textlink="">
      <xdr:nvSpPr>
        <xdr:cNvPr id="93" name="角丸四角形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 bwMode="auto">
        <a:xfrm>
          <a:off x="2999757" y="640772"/>
          <a:ext cx="1452727" cy="600054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12</xdr:col>
      <xdr:colOff>17318</xdr:colOff>
      <xdr:row>3</xdr:row>
      <xdr:rowOff>138545</xdr:rowOff>
    </xdr:from>
    <xdr:to>
      <xdr:col>16</xdr:col>
      <xdr:colOff>20781</xdr:colOff>
      <xdr:row>57</xdr:row>
      <xdr:rowOff>155862</xdr:rowOff>
    </xdr:to>
    <xdr:grpSp>
      <xdr:nvGrpSpPr>
        <xdr:cNvPr id="94" name="グループ化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GrpSpPr/>
      </xdr:nvGrpSpPr>
      <xdr:grpSpPr>
        <a:xfrm>
          <a:off x="5676756" y="662420"/>
          <a:ext cx="1781463" cy="9486755"/>
          <a:chOff x="6369628" y="900544"/>
          <a:chExt cx="2012372" cy="9421092"/>
        </a:xfrm>
      </xdr:grpSpPr>
      <xdr:sp macro="" textlink="">
        <xdr:nvSpPr>
          <xdr:cNvPr id="95" name="角丸四角形 94">
            <a:extLst>
              <a:ext uri="{FF2B5EF4-FFF2-40B4-BE49-F238E27FC236}">
                <a16:creationId xmlns:a16="http://schemas.microsoft.com/office/drawing/2014/main" id="{00000000-0008-0000-0400-00005F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6" name="角丸四角形 95">
            <a:extLst>
              <a:ext uri="{FF2B5EF4-FFF2-40B4-BE49-F238E27FC236}">
                <a16:creationId xmlns:a16="http://schemas.microsoft.com/office/drawing/2014/main" id="{00000000-0008-0000-0400-000060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51955</xdr:colOff>
      <xdr:row>3</xdr:row>
      <xdr:rowOff>121227</xdr:rowOff>
    </xdr:from>
    <xdr:to>
      <xdr:col>33</xdr:col>
      <xdr:colOff>51954</xdr:colOff>
      <xdr:row>57</xdr:row>
      <xdr:rowOff>155863</xdr:rowOff>
    </xdr:to>
    <xdr:grpSp>
      <xdr:nvGrpSpPr>
        <xdr:cNvPr id="97" name="グループ化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GrpSpPr/>
      </xdr:nvGrpSpPr>
      <xdr:grpSpPr>
        <a:xfrm>
          <a:off x="10537393" y="645102"/>
          <a:ext cx="5619749" cy="9504074"/>
          <a:chOff x="11655136" y="900544"/>
          <a:chExt cx="6061363" cy="9421092"/>
        </a:xfrm>
      </xdr:grpSpPr>
      <xdr:sp macro="" textlink="">
        <xdr:nvSpPr>
          <xdr:cNvPr id="98" name="角丸四角形 97">
            <a:extLst>
              <a:ext uri="{FF2B5EF4-FFF2-40B4-BE49-F238E27FC236}">
                <a16:creationId xmlns:a16="http://schemas.microsoft.com/office/drawing/2014/main" id="{00000000-0008-0000-0400-000062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9" name="角丸四角形 98">
            <a:extLst>
              <a:ext uri="{FF2B5EF4-FFF2-40B4-BE49-F238E27FC236}">
                <a16:creationId xmlns:a16="http://schemas.microsoft.com/office/drawing/2014/main" id="{00000000-0008-0000-0400-000063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277091</xdr:colOff>
      <xdr:row>5</xdr:row>
      <xdr:rowOff>86590</xdr:rowOff>
    </xdr:from>
    <xdr:to>
      <xdr:col>1</xdr:col>
      <xdr:colOff>443778</xdr:colOff>
      <xdr:row>36</xdr:row>
      <xdr:rowOff>164957</xdr:rowOff>
    </xdr:to>
    <xdr:sp macro="" textlink="">
      <xdr:nvSpPr>
        <xdr:cNvPr id="100" name="フローチャート: 代替処理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 bwMode="auto">
        <a:xfrm>
          <a:off x="277091" y="952499"/>
          <a:ext cx="859414" cy="5533594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259773</xdr:colOff>
      <xdr:row>40</xdr:row>
      <xdr:rowOff>17319</xdr:rowOff>
    </xdr:from>
    <xdr:to>
      <xdr:col>1</xdr:col>
      <xdr:colOff>426460</xdr:colOff>
      <xdr:row>57</xdr:row>
      <xdr:rowOff>136381</xdr:rowOff>
    </xdr:to>
    <xdr:sp macro="" textlink="">
      <xdr:nvSpPr>
        <xdr:cNvPr id="101" name="角丸四角形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 bwMode="auto">
        <a:xfrm>
          <a:off x="259773" y="7083137"/>
          <a:ext cx="859414" cy="3219017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60</xdr:row>
      <xdr:rowOff>69272</xdr:rowOff>
    </xdr:from>
    <xdr:to>
      <xdr:col>1</xdr:col>
      <xdr:colOff>426460</xdr:colOff>
      <xdr:row>66</xdr:row>
      <xdr:rowOff>29438</xdr:rowOff>
    </xdr:to>
    <xdr:sp macro="" textlink="">
      <xdr:nvSpPr>
        <xdr:cNvPr id="102" name="角丸四角形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 bwMode="auto">
        <a:xfrm>
          <a:off x="259773" y="10754590"/>
          <a:ext cx="859414" cy="1051212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17</xdr:col>
      <xdr:colOff>51955</xdr:colOff>
      <xdr:row>2</xdr:row>
      <xdr:rowOff>121226</xdr:rowOff>
    </xdr:from>
    <xdr:to>
      <xdr:col>18</xdr:col>
      <xdr:colOff>691863</xdr:colOff>
      <xdr:row>5</xdr:row>
      <xdr:rowOff>143977</xdr:rowOff>
    </xdr:to>
    <xdr:sp macro="" textlink="">
      <xdr:nvSpPr>
        <xdr:cNvPr id="103" name="正方形/長方形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 bwMode="auto">
        <a:xfrm>
          <a:off x="9144000" y="467590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719232</xdr:colOff>
      <xdr:row>212</xdr:row>
      <xdr:rowOff>342930</xdr:rowOff>
    </xdr:from>
    <xdr:to>
      <xdr:col>9</xdr:col>
      <xdr:colOff>9487</xdr:colOff>
      <xdr:row>234</xdr:row>
      <xdr:rowOff>112838</xdr:rowOff>
    </xdr:to>
    <xdr:sp macro="" textlink="">
      <xdr:nvSpPr>
        <xdr:cNvPr id="56" name="右矢印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/>
      </xdr:nvSpPr>
      <xdr:spPr>
        <a:xfrm rot="4757188">
          <a:off x="4618018" y="45650294"/>
          <a:ext cx="5103908" cy="252280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244929</xdr:colOff>
      <xdr:row>3</xdr:row>
      <xdr:rowOff>85725</xdr:rowOff>
    </xdr:from>
    <xdr:to>
      <xdr:col>4</xdr:col>
      <xdr:colOff>781050</xdr:colOff>
      <xdr:row>3</xdr:row>
      <xdr:rowOff>340179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68929" y="752475"/>
          <a:ext cx="1502228" cy="25445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68036</xdr:colOff>
      <xdr:row>212</xdr:row>
      <xdr:rowOff>58510</xdr:rowOff>
    </xdr:from>
    <xdr:to>
      <xdr:col>17</xdr:col>
      <xdr:colOff>1197429</xdr:colOff>
      <xdr:row>212</xdr:row>
      <xdr:rowOff>299357</xdr:rowOff>
    </xdr:to>
    <xdr:sp macro="" textlink="">
      <xdr:nvSpPr>
        <xdr:cNvPr id="17" name="右矢印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>
          <a:off x="10287000" y="42934617"/>
          <a:ext cx="5306786" cy="24084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127908</xdr:colOff>
      <xdr:row>3</xdr:row>
      <xdr:rowOff>112939</xdr:rowOff>
    </xdr:from>
    <xdr:to>
      <xdr:col>12</xdr:col>
      <xdr:colOff>632733</xdr:colOff>
      <xdr:row>3</xdr:row>
      <xdr:rowOff>332014</xdr:rowOff>
    </xdr:to>
    <xdr:sp macro="" textlink="">
      <xdr:nvSpPr>
        <xdr:cNvPr id="21" name="右矢印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>
        <a:xfrm>
          <a:off x="10346872" y="779689"/>
          <a:ext cx="504825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151039</xdr:colOff>
      <xdr:row>3</xdr:row>
      <xdr:rowOff>149678</xdr:rowOff>
    </xdr:from>
    <xdr:to>
      <xdr:col>17</xdr:col>
      <xdr:colOff>1156607</xdr:colOff>
      <xdr:row>4</xdr:row>
      <xdr:rowOff>0</xdr:rowOff>
    </xdr:to>
    <xdr:sp macro="" textlink="">
      <xdr:nvSpPr>
        <xdr:cNvPr id="22" name="右矢印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14547396" y="816428"/>
          <a:ext cx="1005568" cy="23132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108857</xdr:colOff>
      <xdr:row>55</xdr:row>
      <xdr:rowOff>33458</xdr:rowOff>
    </xdr:from>
    <xdr:to>
      <xdr:col>23</xdr:col>
      <xdr:colOff>724059</xdr:colOff>
      <xdr:row>57</xdr:row>
      <xdr:rowOff>10205</xdr:rowOff>
    </xdr:to>
    <xdr:sp macro="" textlink="">
      <xdr:nvSpPr>
        <xdr:cNvPr id="25" name="右矢印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>
        <a:xfrm>
          <a:off x="20356286" y="11177708"/>
          <a:ext cx="615202" cy="27610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176893</xdr:colOff>
      <xdr:row>108</xdr:row>
      <xdr:rowOff>66675</xdr:rowOff>
    </xdr:from>
    <xdr:to>
      <xdr:col>4</xdr:col>
      <xdr:colOff>771525</xdr:colOff>
      <xdr:row>108</xdr:row>
      <xdr:rowOff>312964</xdr:rowOff>
    </xdr:to>
    <xdr:sp macro="" textlink="">
      <xdr:nvSpPr>
        <xdr:cNvPr id="26" name="右矢印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/>
      </xdr:nvSpPr>
      <xdr:spPr>
        <a:xfrm>
          <a:off x="1700893" y="21606782"/>
          <a:ext cx="1560739" cy="24628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212912</xdr:colOff>
      <xdr:row>108</xdr:row>
      <xdr:rowOff>67236</xdr:rowOff>
    </xdr:from>
    <xdr:to>
      <xdr:col>17</xdr:col>
      <xdr:colOff>1190624</xdr:colOff>
      <xdr:row>108</xdr:row>
      <xdr:rowOff>357188</xdr:rowOff>
    </xdr:to>
    <xdr:sp macro="" textlink="">
      <xdr:nvSpPr>
        <xdr:cNvPr id="27" name="右矢印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/>
      </xdr:nvSpPr>
      <xdr:spPr>
        <a:xfrm>
          <a:off x="10285600" y="21593736"/>
          <a:ext cx="5144899" cy="28995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200025</xdr:colOff>
      <xdr:row>159</xdr:row>
      <xdr:rowOff>104775</xdr:rowOff>
    </xdr:from>
    <xdr:to>
      <xdr:col>17</xdr:col>
      <xdr:colOff>1004455</xdr:colOff>
      <xdr:row>159</xdr:row>
      <xdr:rowOff>346364</xdr:rowOff>
    </xdr:to>
    <xdr:sp macro="" textlink="">
      <xdr:nvSpPr>
        <xdr:cNvPr id="29" name="右矢印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>
        <a:xfrm>
          <a:off x="6573116" y="33095911"/>
          <a:ext cx="8840066" cy="24158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151040</xdr:colOff>
      <xdr:row>164</xdr:row>
      <xdr:rowOff>104775</xdr:rowOff>
    </xdr:from>
    <xdr:to>
      <xdr:col>23</xdr:col>
      <xdr:colOff>703490</xdr:colOff>
      <xdr:row>164</xdr:row>
      <xdr:rowOff>323850</xdr:rowOff>
    </xdr:to>
    <xdr:sp macro="" textlink="">
      <xdr:nvSpPr>
        <xdr:cNvPr id="30" name="右矢印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/>
      </xdr:nvSpPr>
      <xdr:spPr>
        <a:xfrm>
          <a:off x="20398469" y="3307488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219075</xdr:colOff>
      <xdr:row>212</xdr:row>
      <xdr:rowOff>76200</xdr:rowOff>
    </xdr:from>
    <xdr:to>
      <xdr:col>4</xdr:col>
      <xdr:colOff>771525</xdr:colOff>
      <xdr:row>212</xdr:row>
      <xdr:rowOff>295275</xdr:rowOff>
    </xdr:to>
    <xdr:sp macro="" textlink="">
      <xdr:nvSpPr>
        <xdr:cNvPr id="31" name="右矢印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/>
      </xdr:nvSpPr>
      <xdr:spPr>
        <a:xfrm>
          <a:off x="2695575" y="386524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152400</xdr:colOff>
      <xdr:row>217</xdr:row>
      <xdr:rowOff>42181</xdr:rowOff>
    </xdr:from>
    <xdr:to>
      <xdr:col>23</xdr:col>
      <xdr:colOff>704850</xdr:colOff>
      <xdr:row>217</xdr:row>
      <xdr:rowOff>258536</xdr:rowOff>
    </xdr:to>
    <xdr:sp macro="" textlink="">
      <xdr:nvSpPr>
        <xdr:cNvPr id="33" name="右矢印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/>
      </xdr:nvSpPr>
      <xdr:spPr>
        <a:xfrm>
          <a:off x="20590329" y="42918288"/>
          <a:ext cx="552450" cy="21635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7</xdr:col>
      <xdr:colOff>217714</xdr:colOff>
      <xdr:row>3</xdr:row>
      <xdr:rowOff>85725</xdr:rowOff>
    </xdr:from>
    <xdr:to>
      <xdr:col>8</xdr:col>
      <xdr:colOff>762000</xdr:colOff>
      <xdr:row>3</xdr:row>
      <xdr:rowOff>340179</xdr:rowOff>
    </xdr:to>
    <xdr:sp macro="" textlink="">
      <xdr:nvSpPr>
        <xdr:cNvPr id="20" name="右矢印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>
        <a:xfrm>
          <a:off x="5606143" y="752475"/>
          <a:ext cx="1510393" cy="25445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390552</xdr:colOff>
      <xdr:row>9</xdr:row>
      <xdr:rowOff>65698</xdr:rowOff>
    </xdr:from>
    <xdr:to>
      <xdr:col>12</xdr:col>
      <xdr:colOff>647857</xdr:colOff>
      <xdr:row>26</xdr:row>
      <xdr:rowOff>0</xdr:rowOff>
    </xdr:to>
    <xdr:sp macro="" textlink="">
      <xdr:nvSpPr>
        <xdr:cNvPr id="32" name="右矢印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/>
      </xdr:nvSpPr>
      <xdr:spPr>
        <a:xfrm rot="4747818" flipV="1">
          <a:off x="8883129" y="3834394"/>
          <a:ext cx="3776879" cy="25730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107373</xdr:colOff>
      <xdr:row>27</xdr:row>
      <xdr:rowOff>77931</xdr:rowOff>
    </xdr:from>
    <xdr:to>
      <xdr:col>17</xdr:col>
      <xdr:colOff>1108364</xdr:colOff>
      <xdr:row>28</xdr:row>
      <xdr:rowOff>121227</xdr:rowOff>
    </xdr:to>
    <xdr:sp macro="" textlink="">
      <xdr:nvSpPr>
        <xdr:cNvPr id="35" name="右矢印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/>
      </xdr:nvSpPr>
      <xdr:spPr>
        <a:xfrm>
          <a:off x="14516100" y="6277840"/>
          <a:ext cx="1000991" cy="233796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137432</xdr:colOff>
      <xdr:row>3</xdr:row>
      <xdr:rowOff>163286</xdr:rowOff>
    </xdr:from>
    <xdr:to>
      <xdr:col>23</xdr:col>
      <xdr:colOff>689882</xdr:colOff>
      <xdr:row>4</xdr:row>
      <xdr:rowOff>1361</xdr:rowOff>
    </xdr:to>
    <xdr:sp macro="" textlink="">
      <xdr:nvSpPr>
        <xdr:cNvPr id="37" name="右矢印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/>
      </xdr:nvSpPr>
      <xdr:spPr>
        <a:xfrm>
          <a:off x="20983575" y="830036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137432</xdr:colOff>
      <xdr:row>27</xdr:row>
      <xdr:rowOff>126546</xdr:rowOff>
    </xdr:from>
    <xdr:to>
      <xdr:col>23</xdr:col>
      <xdr:colOff>689882</xdr:colOff>
      <xdr:row>28</xdr:row>
      <xdr:rowOff>155121</xdr:rowOff>
    </xdr:to>
    <xdr:sp macro="" textlink="">
      <xdr:nvSpPr>
        <xdr:cNvPr id="38" name="右矢印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/>
      </xdr:nvSpPr>
      <xdr:spPr>
        <a:xfrm>
          <a:off x="20384861" y="6317796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235323</xdr:colOff>
      <xdr:row>55</xdr:row>
      <xdr:rowOff>56029</xdr:rowOff>
    </xdr:from>
    <xdr:to>
      <xdr:col>4</xdr:col>
      <xdr:colOff>787773</xdr:colOff>
      <xdr:row>56</xdr:row>
      <xdr:rowOff>118222</xdr:rowOff>
    </xdr:to>
    <xdr:sp macro="" textlink="">
      <xdr:nvSpPr>
        <xdr:cNvPr id="39" name="右矢印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/>
      </xdr:nvSpPr>
      <xdr:spPr>
        <a:xfrm>
          <a:off x="2711823" y="1120588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156883</xdr:colOff>
      <xdr:row>55</xdr:row>
      <xdr:rowOff>44824</xdr:rowOff>
    </xdr:from>
    <xdr:to>
      <xdr:col>8</xdr:col>
      <xdr:colOff>709333</xdr:colOff>
      <xdr:row>56</xdr:row>
      <xdr:rowOff>107017</xdr:rowOff>
    </xdr:to>
    <xdr:sp macro="" textlink="">
      <xdr:nvSpPr>
        <xdr:cNvPr id="40" name="右矢印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>
        <a:xfrm>
          <a:off x="6488207" y="1119467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123265</xdr:colOff>
      <xdr:row>55</xdr:row>
      <xdr:rowOff>33618</xdr:rowOff>
    </xdr:from>
    <xdr:to>
      <xdr:col>12</xdr:col>
      <xdr:colOff>675715</xdr:colOff>
      <xdr:row>56</xdr:row>
      <xdr:rowOff>95811</xdr:rowOff>
    </xdr:to>
    <xdr:sp macro="" textlink="">
      <xdr:nvSpPr>
        <xdr:cNvPr id="41" name="右矢印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/>
      </xdr:nvSpPr>
      <xdr:spPr>
        <a:xfrm>
          <a:off x="10309412" y="11183471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368716</xdr:colOff>
      <xdr:row>63</xdr:row>
      <xdr:rowOff>11079</xdr:rowOff>
    </xdr:from>
    <xdr:to>
      <xdr:col>12</xdr:col>
      <xdr:colOff>661020</xdr:colOff>
      <xdr:row>78</xdr:row>
      <xdr:rowOff>0</xdr:rowOff>
    </xdr:to>
    <xdr:sp macro="" textlink="">
      <xdr:nvSpPr>
        <xdr:cNvPr id="42" name="右矢印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/>
      </xdr:nvSpPr>
      <xdr:spPr>
        <a:xfrm rot="4747818" flipV="1">
          <a:off x="8878792" y="14361003"/>
          <a:ext cx="3776879" cy="29230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320489</xdr:colOff>
      <xdr:row>55</xdr:row>
      <xdr:rowOff>51547</xdr:rowOff>
    </xdr:from>
    <xdr:to>
      <xdr:col>17</xdr:col>
      <xdr:colOff>872939</xdr:colOff>
      <xdr:row>56</xdr:row>
      <xdr:rowOff>113740</xdr:rowOff>
    </xdr:to>
    <xdr:sp macro="" textlink="">
      <xdr:nvSpPr>
        <xdr:cNvPr id="43" name="右矢印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/>
      </xdr:nvSpPr>
      <xdr:spPr>
        <a:xfrm>
          <a:off x="14664018" y="1120140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327213</xdr:colOff>
      <xdr:row>79</xdr:row>
      <xdr:rowOff>80682</xdr:rowOff>
    </xdr:from>
    <xdr:to>
      <xdr:col>17</xdr:col>
      <xdr:colOff>879663</xdr:colOff>
      <xdr:row>80</xdr:row>
      <xdr:rowOff>109257</xdr:rowOff>
    </xdr:to>
    <xdr:sp macro="" textlink="">
      <xdr:nvSpPr>
        <xdr:cNvPr id="44" name="右矢印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/>
      </xdr:nvSpPr>
      <xdr:spPr>
        <a:xfrm>
          <a:off x="14670742" y="1668780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85045</xdr:colOff>
      <xdr:row>84</xdr:row>
      <xdr:rowOff>47625</xdr:rowOff>
    </xdr:from>
    <xdr:to>
      <xdr:col>23</xdr:col>
      <xdr:colOff>727422</xdr:colOff>
      <xdr:row>85</xdr:row>
      <xdr:rowOff>112257</xdr:rowOff>
    </xdr:to>
    <xdr:sp macro="" textlink="">
      <xdr:nvSpPr>
        <xdr:cNvPr id="45" name="右矢印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/>
      </xdr:nvSpPr>
      <xdr:spPr>
        <a:xfrm>
          <a:off x="20449495" y="16640175"/>
          <a:ext cx="642377" cy="25513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247970</xdr:colOff>
      <xdr:row>108</xdr:row>
      <xdr:rowOff>104295</xdr:rowOff>
    </xdr:from>
    <xdr:to>
      <xdr:col>8</xdr:col>
      <xdr:colOff>800420</xdr:colOff>
      <xdr:row>108</xdr:row>
      <xdr:rowOff>323370</xdr:rowOff>
    </xdr:to>
    <xdr:sp macro="" textlink="">
      <xdr:nvSpPr>
        <xdr:cNvPr id="47" name="右矢印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/>
      </xdr:nvSpPr>
      <xdr:spPr>
        <a:xfrm>
          <a:off x="6602506" y="2164440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223279</xdr:colOff>
      <xdr:row>122</xdr:row>
      <xdr:rowOff>13667</xdr:rowOff>
    </xdr:from>
    <xdr:to>
      <xdr:col>19</xdr:col>
      <xdr:colOff>642853</xdr:colOff>
      <xdr:row>123</xdr:row>
      <xdr:rowOff>97624</xdr:rowOff>
    </xdr:to>
    <xdr:sp macro="" textlink="">
      <xdr:nvSpPr>
        <xdr:cNvPr id="48" name="右矢印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/>
      </xdr:nvSpPr>
      <xdr:spPr>
        <a:xfrm rot="2670096">
          <a:off x="9343467" y="24397667"/>
          <a:ext cx="6968011" cy="27445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209550</xdr:colOff>
      <xdr:row>159</xdr:row>
      <xdr:rowOff>114300</xdr:rowOff>
    </xdr:from>
    <xdr:to>
      <xdr:col>4</xdr:col>
      <xdr:colOff>762000</xdr:colOff>
      <xdr:row>159</xdr:row>
      <xdr:rowOff>333375</xdr:rowOff>
    </xdr:to>
    <xdr:sp macro="" textlink="">
      <xdr:nvSpPr>
        <xdr:cNvPr id="49" name="右矢印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/>
      </xdr:nvSpPr>
      <xdr:spPr>
        <a:xfrm>
          <a:off x="2686050" y="330898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7</xdr:col>
      <xdr:colOff>507095</xdr:colOff>
      <xdr:row>173</xdr:row>
      <xdr:rowOff>155861</xdr:rowOff>
    </xdr:from>
    <xdr:to>
      <xdr:col>19</xdr:col>
      <xdr:colOff>242652</xdr:colOff>
      <xdr:row>175</xdr:row>
      <xdr:rowOff>47898</xdr:rowOff>
    </xdr:to>
    <xdr:sp macro="" textlink="">
      <xdr:nvSpPr>
        <xdr:cNvPr id="50" name="右矢印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/>
      </xdr:nvSpPr>
      <xdr:spPr>
        <a:xfrm rot="1777266">
          <a:off x="5895524" y="35983468"/>
          <a:ext cx="10172235" cy="27303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163286</xdr:colOff>
      <xdr:row>188</xdr:row>
      <xdr:rowOff>81643</xdr:rowOff>
    </xdr:from>
    <xdr:to>
      <xdr:col>23</xdr:col>
      <xdr:colOff>715736</xdr:colOff>
      <xdr:row>189</xdr:row>
      <xdr:rowOff>110218</xdr:rowOff>
    </xdr:to>
    <xdr:sp macro="" textlink="">
      <xdr:nvSpPr>
        <xdr:cNvPr id="51" name="右矢印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/>
      </xdr:nvSpPr>
      <xdr:spPr>
        <a:xfrm>
          <a:off x="20410715" y="38576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149678</xdr:colOff>
      <xdr:row>113</xdr:row>
      <xdr:rowOff>95250</xdr:rowOff>
    </xdr:from>
    <xdr:to>
      <xdr:col>23</xdr:col>
      <xdr:colOff>702128</xdr:colOff>
      <xdr:row>113</xdr:row>
      <xdr:rowOff>314325</xdr:rowOff>
    </xdr:to>
    <xdr:sp macro="" textlink="">
      <xdr:nvSpPr>
        <xdr:cNvPr id="52" name="右矢印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/>
      </xdr:nvSpPr>
      <xdr:spPr>
        <a:xfrm>
          <a:off x="20397107" y="2163535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163286</xdr:colOff>
      <xdr:row>136</xdr:row>
      <xdr:rowOff>81643</xdr:rowOff>
    </xdr:from>
    <xdr:to>
      <xdr:col>23</xdr:col>
      <xdr:colOff>715736</xdr:colOff>
      <xdr:row>137</xdr:row>
      <xdr:rowOff>110218</xdr:rowOff>
    </xdr:to>
    <xdr:sp macro="" textlink="">
      <xdr:nvSpPr>
        <xdr:cNvPr id="53" name="右矢印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/>
      </xdr:nvSpPr>
      <xdr:spPr>
        <a:xfrm>
          <a:off x="20410715" y="27146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272143</xdr:colOff>
      <xdr:row>212</xdr:row>
      <xdr:rowOff>95250</xdr:rowOff>
    </xdr:from>
    <xdr:to>
      <xdr:col>8</xdr:col>
      <xdr:colOff>824593</xdr:colOff>
      <xdr:row>212</xdr:row>
      <xdr:rowOff>314325</xdr:rowOff>
    </xdr:to>
    <xdr:sp macro="" textlink="">
      <xdr:nvSpPr>
        <xdr:cNvPr id="54" name="右矢印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/>
      </xdr:nvSpPr>
      <xdr:spPr>
        <a:xfrm>
          <a:off x="6626679" y="4297135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54429</xdr:colOff>
      <xdr:row>235</xdr:row>
      <xdr:rowOff>108858</xdr:rowOff>
    </xdr:from>
    <xdr:to>
      <xdr:col>17</xdr:col>
      <xdr:colOff>1183822</xdr:colOff>
      <xdr:row>236</xdr:row>
      <xdr:rowOff>159205</xdr:rowOff>
    </xdr:to>
    <xdr:sp macro="" textlink="">
      <xdr:nvSpPr>
        <xdr:cNvPr id="55" name="右矢印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/>
      </xdr:nvSpPr>
      <xdr:spPr>
        <a:xfrm>
          <a:off x="10273393" y="48509465"/>
          <a:ext cx="5306786" cy="24084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168088</xdr:colOff>
      <xdr:row>240</xdr:row>
      <xdr:rowOff>56030</xdr:rowOff>
    </xdr:from>
    <xdr:to>
      <xdr:col>23</xdr:col>
      <xdr:colOff>720538</xdr:colOff>
      <xdr:row>241</xdr:row>
      <xdr:rowOff>84605</xdr:rowOff>
    </xdr:to>
    <xdr:sp macro="" textlink="">
      <xdr:nvSpPr>
        <xdr:cNvPr id="57" name="右矢印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/>
      </xdr:nvSpPr>
      <xdr:spPr>
        <a:xfrm>
          <a:off x="20372294" y="48476648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5</xdr:col>
      <xdr:colOff>231321</xdr:colOff>
      <xdr:row>263</xdr:row>
      <xdr:rowOff>95250</xdr:rowOff>
    </xdr:from>
    <xdr:to>
      <xdr:col>5</xdr:col>
      <xdr:colOff>783771</xdr:colOff>
      <xdr:row>264</xdr:row>
      <xdr:rowOff>123825</xdr:rowOff>
    </xdr:to>
    <xdr:sp macro="" textlink="">
      <xdr:nvSpPr>
        <xdr:cNvPr id="58" name="右矢印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/>
      </xdr:nvSpPr>
      <xdr:spPr>
        <a:xfrm>
          <a:off x="3687535" y="53435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122463</xdr:colOff>
      <xdr:row>263</xdr:row>
      <xdr:rowOff>68036</xdr:rowOff>
    </xdr:from>
    <xdr:to>
      <xdr:col>17</xdr:col>
      <xdr:colOff>1129392</xdr:colOff>
      <xdr:row>264</xdr:row>
      <xdr:rowOff>122464</xdr:rowOff>
    </xdr:to>
    <xdr:sp macro="" textlink="">
      <xdr:nvSpPr>
        <xdr:cNvPr id="59" name="右矢印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/>
      </xdr:nvSpPr>
      <xdr:spPr>
        <a:xfrm>
          <a:off x="9375320" y="53408036"/>
          <a:ext cx="6150429" cy="244928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10</xdr:col>
      <xdr:colOff>295025</xdr:colOff>
      <xdr:row>278</xdr:row>
      <xdr:rowOff>26589</xdr:rowOff>
    </xdr:from>
    <xdr:to>
      <xdr:col>19</xdr:col>
      <xdr:colOff>556901</xdr:colOff>
      <xdr:row>279</xdr:row>
      <xdr:rowOff>65030</xdr:rowOff>
    </xdr:to>
    <xdr:sp macro="" textlink="">
      <xdr:nvSpPr>
        <xdr:cNvPr id="60" name="右矢印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/>
      </xdr:nvSpPr>
      <xdr:spPr>
        <a:xfrm rot="2335545">
          <a:off x="8581775" y="56224089"/>
          <a:ext cx="7800233" cy="228941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142875</xdr:colOff>
      <xdr:row>268</xdr:row>
      <xdr:rowOff>57150</xdr:rowOff>
    </xdr:from>
    <xdr:to>
      <xdr:col>23</xdr:col>
      <xdr:colOff>695325</xdr:colOff>
      <xdr:row>269</xdr:row>
      <xdr:rowOff>85725</xdr:rowOff>
    </xdr:to>
    <xdr:sp macro="" textlink="">
      <xdr:nvSpPr>
        <xdr:cNvPr id="61" name="右矢印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/>
      </xdr:nvSpPr>
      <xdr:spPr>
        <a:xfrm>
          <a:off x="20183475" y="533971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152400</xdr:colOff>
      <xdr:row>294</xdr:row>
      <xdr:rowOff>85725</xdr:rowOff>
    </xdr:from>
    <xdr:to>
      <xdr:col>23</xdr:col>
      <xdr:colOff>704850</xdr:colOff>
      <xdr:row>295</xdr:row>
      <xdr:rowOff>114300</xdr:rowOff>
    </xdr:to>
    <xdr:sp macro="" textlink="">
      <xdr:nvSpPr>
        <xdr:cNvPr id="62" name="右矢印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/>
      </xdr:nvSpPr>
      <xdr:spPr>
        <a:xfrm>
          <a:off x="20193000" y="58950225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1003300</xdr:colOff>
          <xdr:row>2</xdr:row>
          <xdr:rowOff>247650</xdr:rowOff>
        </xdr:to>
        <xdr:sp macro="" textlink="">
          <xdr:nvSpPr>
            <xdr:cNvPr id="15363" name="Object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9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8" Type="http://schemas.openxmlformats.org/officeDocument/2006/relationships/package" Target="../embeddings/Microsoft_Word_Document2.docx" />
  <Relationship Id="rId3" Type="http://schemas.openxmlformats.org/officeDocument/2006/relationships/vmlDrawing" Target="../drawings/vmlDrawing1.vml" />
  <Relationship Id="rId7" Type="http://schemas.openxmlformats.org/officeDocument/2006/relationships/image" Target="../media/image2.emf" />
  <Relationship Id="rId2" Type="http://schemas.openxmlformats.org/officeDocument/2006/relationships/drawing" Target="../drawings/drawing1.xml" />
  <Relationship Id="rId6" Type="http://schemas.openxmlformats.org/officeDocument/2006/relationships/package" Target="../embeddings/Microsoft_Word_Document1.docx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Word_Document.docx" />
  <Relationship Id="rId9" Type="http://schemas.openxmlformats.org/officeDocument/2006/relationships/image" Target="../media/image3.emf" />
</Relationships>
</file>

<file path=xl/worksheets/_rels/sheet10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.vml" />
  <Relationship Id="rId2" Type="http://schemas.openxmlformats.org/officeDocument/2006/relationships/drawing" Target="../drawings/drawing7.xml" />
  <Relationship Id="rId5" Type="http://schemas.openxmlformats.org/officeDocument/2006/relationships/image" Target="../media/image4.wmf" />
  <Relationship Id="rId4" Type="http://schemas.openxmlformats.org/officeDocument/2006/relationships/oleObject" Target="../embeddings/oleObject1.bin" />
</Relationships>
</file>

<file path=xl/worksheets/_rels/sheet1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</Relationships>
</file>

<file path=xl/worksheets/_rels/sheet3.xml.rels>&#65279;<?xml version="1.0" encoding="utf-8" standalone="yes"?>
<Relationships xmlns="http://schemas.openxmlformats.org/package/2006/relationships">
  <Relationship Id="rId8" Type="http://schemas.openxmlformats.org/officeDocument/2006/relationships/ctrlProp" Target="../ctrlProps/ctrlProp5.xml" />
  <Relationship Id="rId3" Type="http://schemas.openxmlformats.org/officeDocument/2006/relationships/vmlDrawing" Target="../drawings/vmlDrawing2.vml" />
  <Relationship Id="rId7" Type="http://schemas.openxmlformats.org/officeDocument/2006/relationships/ctrlProp" Target="../ctrlProps/ctrlProp4.xml" />
  <Relationship Id="rId2" Type="http://schemas.openxmlformats.org/officeDocument/2006/relationships/drawing" Target="../drawings/drawing3.xml" />
  <Relationship Id="rId6" Type="http://schemas.openxmlformats.org/officeDocument/2006/relationships/ctrlProp" Target="../ctrlProps/ctrlProp3.xml" />
  <Relationship Id="rId5" Type="http://schemas.openxmlformats.org/officeDocument/2006/relationships/ctrlProp" Target="../ctrlProps/ctrlProp2.xml" />
  <Relationship Id="rId10" Type="http://schemas.openxmlformats.org/officeDocument/2006/relationships/comments" Target="../comments1.xml" />
  <Relationship Id="rId4" Type="http://schemas.openxmlformats.org/officeDocument/2006/relationships/ctrlProp" Target="../ctrlProps/ctrlProp1.xml" />
  <Relationship Id="rId9" Type="http://schemas.openxmlformats.org/officeDocument/2006/relationships/ctrlProp" Target="../ctrlProps/ctrlProp6.xml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4.x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5.xml" />
</Relationships>
</file>

<file path=xl/worksheets/_rels/sheet6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6.xml" />
</Relationships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91E11-2A5C-4392-8544-3EA49DCD3783}">
  <dimension ref="B1:K145"/>
  <sheetViews>
    <sheetView tabSelected="1" zoomScaleNormal="100" zoomScaleSheetLayoutView="115" workbookViewId="0"/>
  </sheetViews>
  <sheetFormatPr defaultColWidth="18.6328125" defaultRowHeight="12.75" customHeight="1" x14ac:dyDescent="0.2"/>
  <cols>
    <col min="1" max="1" width="2.6328125" style="25" customWidth="1"/>
    <col min="2" max="11" width="9" style="25" customWidth="1"/>
    <col min="12" max="16384" width="18.6328125" style="25"/>
  </cols>
  <sheetData>
    <row r="1" spans="2:11" ht="23.25" customHeight="1" x14ac:dyDescent="0.2"/>
    <row r="2" spans="2:11" ht="20.25" customHeight="1" x14ac:dyDescent="0.2">
      <c r="B2" s="758" t="s">
        <v>79</v>
      </c>
      <c r="C2" s="758"/>
      <c r="D2" s="758"/>
      <c r="E2" s="758"/>
      <c r="F2" s="758"/>
      <c r="G2" s="758"/>
      <c r="H2" s="758"/>
      <c r="I2" s="758"/>
      <c r="J2" s="758"/>
      <c r="K2" s="737"/>
    </row>
    <row r="3" spans="2:11" ht="28.5" customHeight="1" x14ac:dyDescent="0.2"/>
    <row r="4" spans="2:11" ht="28.5" customHeight="1" x14ac:dyDescent="0.2"/>
    <row r="5" spans="2:11" ht="22.5" customHeight="1" x14ac:dyDescent="0.2"/>
    <row r="6" spans="2:11" ht="15.75" customHeight="1" x14ac:dyDescent="0.2"/>
    <row r="7" spans="2:11" ht="13" x14ac:dyDescent="0.2"/>
    <row r="8" spans="2:11" ht="13" x14ac:dyDescent="0.2"/>
    <row r="9" spans="2:11" ht="13" x14ac:dyDescent="0.2"/>
    <row r="10" spans="2:11" ht="13" x14ac:dyDescent="0.2"/>
    <row r="11" spans="2:11" ht="13" x14ac:dyDescent="0.2"/>
    <row r="12" spans="2:11" ht="13" x14ac:dyDescent="0.2"/>
    <row r="13" spans="2:11" ht="13" x14ac:dyDescent="0.2"/>
    <row r="14" spans="2:11" ht="13" x14ac:dyDescent="0.2"/>
    <row r="15" spans="2:11" ht="13" x14ac:dyDescent="0.2"/>
    <row r="16" spans="2:11" ht="13" x14ac:dyDescent="0.2"/>
    <row r="17" ht="13" x14ac:dyDescent="0.2"/>
    <row r="18" ht="13" x14ac:dyDescent="0.2"/>
    <row r="19" ht="13" x14ac:dyDescent="0.2"/>
    <row r="20" ht="13" x14ac:dyDescent="0.2"/>
    <row r="21" ht="13" x14ac:dyDescent="0.2"/>
    <row r="22" ht="13" x14ac:dyDescent="0.2"/>
    <row r="23" ht="13" x14ac:dyDescent="0.2"/>
    <row r="24" ht="13" x14ac:dyDescent="0.2"/>
    <row r="25" ht="13" x14ac:dyDescent="0.2"/>
    <row r="26" ht="13" x14ac:dyDescent="0.2"/>
    <row r="27" ht="13" x14ac:dyDescent="0.2"/>
    <row r="28" ht="13" x14ac:dyDescent="0.2"/>
    <row r="29" ht="13" x14ac:dyDescent="0.2"/>
    <row r="30" ht="13" x14ac:dyDescent="0.2"/>
    <row r="31" ht="13" x14ac:dyDescent="0.2"/>
    <row r="32" ht="13" x14ac:dyDescent="0.2"/>
    <row r="33" ht="13" x14ac:dyDescent="0.2"/>
    <row r="34" ht="13" x14ac:dyDescent="0.2"/>
    <row r="35" ht="13" x14ac:dyDescent="0.2"/>
    <row r="36" ht="13" x14ac:dyDescent="0.2"/>
    <row r="37" ht="13" x14ac:dyDescent="0.2"/>
    <row r="38" ht="13" x14ac:dyDescent="0.2"/>
    <row r="39" ht="13" x14ac:dyDescent="0.2"/>
    <row r="40" ht="13" x14ac:dyDescent="0.2"/>
    <row r="41" ht="13" x14ac:dyDescent="0.2"/>
    <row r="42" ht="13" x14ac:dyDescent="0.2"/>
    <row r="43" ht="13" x14ac:dyDescent="0.2"/>
    <row r="44" ht="13" x14ac:dyDescent="0.2"/>
    <row r="45" ht="13" x14ac:dyDescent="0.2"/>
    <row r="46" ht="13" x14ac:dyDescent="0.2"/>
    <row r="47" ht="13" x14ac:dyDescent="0.2"/>
    <row r="48" ht="13" x14ac:dyDescent="0.2"/>
    <row r="49" ht="13" x14ac:dyDescent="0.2"/>
    <row r="50" ht="13" x14ac:dyDescent="0.2"/>
    <row r="51" ht="13" x14ac:dyDescent="0.2"/>
    <row r="52" ht="13" x14ac:dyDescent="0.2"/>
    <row r="53" ht="13" x14ac:dyDescent="0.2"/>
    <row r="54" ht="13" x14ac:dyDescent="0.2"/>
    <row r="55" ht="13" x14ac:dyDescent="0.2"/>
    <row r="56" ht="13" x14ac:dyDescent="0.2"/>
    <row r="57" ht="13" x14ac:dyDescent="0.2"/>
    <row r="58" ht="13" x14ac:dyDescent="0.2"/>
    <row r="59" ht="13" x14ac:dyDescent="0.2"/>
    <row r="60" ht="13" x14ac:dyDescent="0.2"/>
    <row r="61" ht="13" x14ac:dyDescent="0.2"/>
    <row r="62" ht="13" x14ac:dyDescent="0.2"/>
    <row r="63" ht="13" x14ac:dyDescent="0.2"/>
    <row r="64" ht="13" x14ac:dyDescent="0.2"/>
    <row r="65" ht="13" x14ac:dyDescent="0.2"/>
    <row r="66" ht="13" x14ac:dyDescent="0.2"/>
    <row r="67" ht="13" x14ac:dyDescent="0.2"/>
    <row r="68" ht="13" x14ac:dyDescent="0.2"/>
    <row r="69" ht="13" x14ac:dyDescent="0.2"/>
    <row r="70" ht="13" x14ac:dyDescent="0.2"/>
    <row r="71" ht="13" x14ac:dyDescent="0.2"/>
    <row r="72" ht="13" x14ac:dyDescent="0.2"/>
    <row r="73" ht="13" x14ac:dyDescent="0.2"/>
    <row r="74" ht="13" x14ac:dyDescent="0.2"/>
    <row r="75" ht="13" x14ac:dyDescent="0.2"/>
    <row r="76" ht="13" x14ac:dyDescent="0.2"/>
    <row r="77" ht="13" x14ac:dyDescent="0.2"/>
    <row r="78" ht="13" x14ac:dyDescent="0.2"/>
    <row r="79" ht="13" x14ac:dyDescent="0.2"/>
    <row r="80" ht="13" x14ac:dyDescent="0.2"/>
    <row r="81" ht="13" x14ac:dyDescent="0.2"/>
    <row r="82" ht="13" x14ac:dyDescent="0.2"/>
    <row r="83" ht="13" x14ac:dyDescent="0.2"/>
    <row r="84" ht="13" x14ac:dyDescent="0.2"/>
    <row r="85" ht="13" x14ac:dyDescent="0.2"/>
    <row r="86" ht="13" x14ac:dyDescent="0.2"/>
    <row r="87" ht="13" x14ac:dyDescent="0.2"/>
    <row r="88" ht="13" x14ac:dyDescent="0.2"/>
    <row r="89" ht="13" x14ac:dyDescent="0.2"/>
    <row r="90" ht="13" x14ac:dyDescent="0.2"/>
    <row r="91" ht="13" x14ac:dyDescent="0.2"/>
    <row r="92" ht="13" x14ac:dyDescent="0.2"/>
    <row r="93" ht="13" x14ac:dyDescent="0.2"/>
    <row r="94" ht="13" x14ac:dyDescent="0.2"/>
    <row r="95" ht="13" x14ac:dyDescent="0.2"/>
    <row r="96" ht="13" x14ac:dyDescent="0.2"/>
    <row r="97" ht="13" x14ac:dyDescent="0.2"/>
    <row r="98" ht="13" x14ac:dyDescent="0.2"/>
    <row r="99" ht="13" x14ac:dyDescent="0.2"/>
    <row r="100" ht="13" x14ac:dyDescent="0.2"/>
    <row r="101" ht="13" x14ac:dyDescent="0.2"/>
    <row r="102" ht="13" x14ac:dyDescent="0.2"/>
    <row r="103" ht="13" x14ac:dyDescent="0.2"/>
    <row r="104" ht="13" x14ac:dyDescent="0.2"/>
    <row r="105" ht="13" x14ac:dyDescent="0.2"/>
    <row r="106" ht="13" x14ac:dyDescent="0.2"/>
    <row r="107" ht="13" x14ac:dyDescent="0.2"/>
    <row r="108" ht="13" x14ac:dyDescent="0.2"/>
    <row r="109" ht="13" x14ac:dyDescent="0.2"/>
    <row r="110" ht="13" x14ac:dyDescent="0.2"/>
    <row r="111" ht="13" x14ac:dyDescent="0.2"/>
    <row r="112" ht="13" x14ac:dyDescent="0.2"/>
    <row r="113" ht="13" x14ac:dyDescent="0.2"/>
    <row r="114" ht="13" x14ac:dyDescent="0.2"/>
    <row r="115" ht="13" x14ac:dyDescent="0.2"/>
    <row r="116" ht="13" x14ac:dyDescent="0.2"/>
    <row r="117" ht="13" x14ac:dyDescent="0.2"/>
    <row r="118" ht="13" x14ac:dyDescent="0.2"/>
    <row r="119" ht="13" x14ac:dyDescent="0.2"/>
    <row r="120" ht="13" x14ac:dyDescent="0.2"/>
    <row r="121" ht="13" x14ac:dyDescent="0.2"/>
    <row r="122" ht="13" x14ac:dyDescent="0.2"/>
    <row r="123" ht="13" x14ac:dyDescent="0.2"/>
    <row r="124" ht="13" x14ac:dyDescent="0.2"/>
    <row r="125" ht="13" x14ac:dyDescent="0.2"/>
    <row r="126" ht="13" x14ac:dyDescent="0.2"/>
    <row r="127" ht="13" x14ac:dyDescent="0.2"/>
    <row r="128" ht="13" x14ac:dyDescent="0.2"/>
    <row r="129" ht="13" x14ac:dyDescent="0.2"/>
    <row r="130" ht="13" x14ac:dyDescent="0.2"/>
    <row r="131" ht="13" x14ac:dyDescent="0.2"/>
    <row r="132" ht="13" x14ac:dyDescent="0.2"/>
    <row r="133" ht="13" x14ac:dyDescent="0.2"/>
    <row r="134" ht="13" x14ac:dyDescent="0.2"/>
    <row r="135" ht="13" x14ac:dyDescent="0.2"/>
    <row r="136" ht="13" x14ac:dyDescent="0.2"/>
    <row r="137" ht="13" x14ac:dyDescent="0.2"/>
    <row r="138" ht="13" x14ac:dyDescent="0.2"/>
    <row r="139" ht="13" x14ac:dyDescent="0.2"/>
    <row r="140" ht="13" x14ac:dyDescent="0.2"/>
    <row r="141" ht="13" x14ac:dyDescent="0.2"/>
    <row r="142" ht="8.25" customHeight="1" x14ac:dyDescent="0.2"/>
    <row r="143" ht="13" x14ac:dyDescent="0.2"/>
    <row r="144" ht="13" x14ac:dyDescent="0.2"/>
    <row r="145" ht="13" customHeight="1" x14ac:dyDescent="0.2"/>
  </sheetData>
  <mergeCells count="1">
    <mergeCell ref="B2:J2"/>
  </mergeCells>
  <phoneticPr fontId="3"/>
  <pageMargins left="0.78740157480314965" right="0.78740157480314965" top="0.98425196850393704" bottom="0.98425196850393704" header="0.51181102362204722" footer="0.51181102362204722"/>
  <headerFooter alignWithMargins="0"/>
  <drawing r:id="rId2"/>
  <legacyDrawing r:id="rId3"/>
  <oleObjects>
    <mc:AlternateContent xmlns:mc="http://schemas.openxmlformats.org/markup-compatibility/2006">
      <mc:Choice Requires="x14">
        <oleObject progId="文書" shapeId="21505" r:id="rId4">
          <objectPr defaultSize="0" r:id="rId5">
            <anchor moveWithCells="1">
              <from>
                <xdr:col>0</xdr:col>
                <xdr:colOff>158750</xdr:colOff>
                <xdr:row>99</xdr:row>
                <xdr:rowOff>139700</xdr:rowOff>
              </from>
              <to>
                <xdr:col>9</xdr:col>
                <xdr:colOff>488950</xdr:colOff>
                <xdr:row>155</xdr:row>
                <xdr:rowOff>152400</xdr:rowOff>
              </to>
            </anchor>
          </objectPr>
        </oleObject>
      </mc:Choice>
      <mc:Fallback>
        <oleObject progId="文書" shapeId="21505" r:id="rId4"/>
      </mc:Fallback>
    </mc:AlternateContent>
    <mc:AlternateContent xmlns:mc="http://schemas.openxmlformats.org/markup-compatibility/2006">
      <mc:Choice Requires="x14">
        <oleObject progId="文書" shapeId="21506" r:id="rId6">
          <objectPr defaultSize="0" autoPict="0" r:id="rId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10</xdr:col>
                <xdr:colOff>101600</xdr:colOff>
                <xdr:row>56</xdr:row>
                <xdr:rowOff>88900</xdr:rowOff>
              </to>
            </anchor>
          </objectPr>
        </oleObject>
      </mc:Choice>
      <mc:Fallback>
        <oleObject progId="文書" shapeId="21506" r:id="rId6"/>
      </mc:Fallback>
    </mc:AlternateContent>
    <mc:AlternateContent xmlns:mc="http://schemas.openxmlformats.org/markup-compatibility/2006">
      <mc:Choice Requires="x14">
        <oleObject progId="文書" shapeId="21507" r:id="rId8">
          <objectPr defaultSize="0" r:id="rId9">
            <anchor moveWithCells="1">
              <from>
                <xdr:col>0</xdr:col>
                <xdr:colOff>165100</xdr:colOff>
                <xdr:row>56</xdr:row>
                <xdr:rowOff>76200</xdr:rowOff>
              </from>
              <to>
                <xdr:col>10</xdr:col>
                <xdr:colOff>69850</xdr:colOff>
                <xdr:row>99</xdr:row>
                <xdr:rowOff>146050</xdr:rowOff>
              </to>
            </anchor>
          </objectPr>
        </oleObject>
      </mc:Choice>
      <mc:Fallback>
        <oleObject progId="文書" shapeId="21507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B1:CS43"/>
  <sheetViews>
    <sheetView zoomScaleNormal="100" workbookViewId="0"/>
  </sheetViews>
  <sheetFormatPr defaultColWidth="18.6328125" defaultRowHeight="13" customHeight="1" x14ac:dyDescent="0.2"/>
  <cols>
    <col min="1" max="1" width="2.6328125" customWidth="1"/>
    <col min="2" max="2" width="4.6328125" customWidth="1"/>
    <col min="3" max="3" width="37.6328125" bestFit="1" customWidth="1"/>
    <col min="4" max="9" width="11.08984375" customWidth="1"/>
    <col min="10" max="10" width="8.08984375" customWidth="1"/>
    <col min="11" max="11" width="20" bestFit="1" customWidth="1"/>
    <col min="12" max="13" width="11.08984375" customWidth="1"/>
    <col min="14" max="14" width="8.08984375" customWidth="1"/>
    <col min="15" max="15" width="4.6328125" customWidth="1"/>
    <col min="16" max="16" width="25.6328125" customWidth="1"/>
    <col min="17" max="55" width="12.08984375" customWidth="1"/>
    <col min="56" max="56" width="6.08984375" customWidth="1"/>
    <col min="57" max="57" width="8.08984375" customWidth="1"/>
    <col min="58" max="58" width="23.26953125" bestFit="1" customWidth="1"/>
    <col min="59" max="59" width="9.6328125" bestFit="1" customWidth="1"/>
    <col min="60" max="98" width="12.08984375" customWidth="1"/>
  </cols>
  <sheetData>
    <row r="1" spans="2:97" ht="22.5" customHeight="1" thickBot="1" x14ac:dyDescent="0.25"/>
    <row r="2" spans="2:97" ht="19.5" customHeight="1" thickBot="1" x14ac:dyDescent="0.25">
      <c r="B2" s="938"/>
      <c r="C2" s="939"/>
      <c r="D2" s="942" t="s">
        <v>25</v>
      </c>
      <c r="E2" s="944" t="s">
        <v>28</v>
      </c>
      <c r="F2" s="944" t="s">
        <v>27</v>
      </c>
      <c r="G2" s="944" t="s">
        <v>26</v>
      </c>
      <c r="H2" s="1010" t="s">
        <v>32</v>
      </c>
      <c r="I2" s="1008" t="s">
        <v>33</v>
      </c>
      <c r="K2" t="s">
        <v>29</v>
      </c>
      <c r="M2" t="s">
        <v>74</v>
      </c>
      <c r="O2" s="1012" t="s">
        <v>85</v>
      </c>
      <c r="P2" s="1013"/>
      <c r="Q2" s="665">
        <v>1</v>
      </c>
      <c r="R2" s="666">
        <v>2</v>
      </c>
      <c r="S2" s="666">
        <v>3</v>
      </c>
      <c r="T2" s="666">
        <v>4</v>
      </c>
      <c r="U2" s="666">
        <v>5</v>
      </c>
      <c r="V2" s="666">
        <v>6</v>
      </c>
      <c r="W2" s="666">
        <v>7</v>
      </c>
      <c r="X2" s="666">
        <v>8</v>
      </c>
      <c r="Y2" s="666">
        <v>9</v>
      </c>
      <c r="Z2" s="666">
        <v>10</v>
      </c>
      <c r="AA2" s="666">
        <v>11</v>
      </c>
      <c r="AB2" s="666">
        <v>12</v>
      </c>
      <c r="AC2" s="666">
        <v>13</v>
      </c>
      <c r="AD2" s="666">
        <v>14</v>
      </c>
      <c r="AE2" s="666">
        <v>15</v>
      </c>
      <c r="AF2" s="666">
        <v>16</v>
      </c>
      <c r="AG2" s="666">
        <v>17</v>
      </c>
      <c r="AH2" s="666">
        <v>18</v>
      </c>
      <c r="AI2" s="666">
        <v>19</v>
      </c>
      <c r="AJ2" s="666">
        <v>20</v>
      </c>
      <c r="AK2" s="666">
        <v>21</v>
      </c>
      <c r="AL2" s="666">
        <v>22</v>
      </c>
      <c r="AM2" s="666">
        <v>23</v>
      </c>
      <c r="AN2" s="666">
        <v>24</v>
      </c>
      <c r="AO2" s="666">
        <v>25</v>
      </c>
      <c r="AP2" s="666">
        <v>26</v>
      </c>
      <c r="AQ2" s="666">
        <v>27</v>
      </c>
      <c r="AR2" s="666">
        <v>28</v>
      </c>
      <c r="AS2" s="666">
        <v>29</v>
      </c>
      <c r="AT2" s="666">
        <v>30</v>
      </c>
      <c r="AU2" s="666">
        <v>31</v>
      </c>
      <c r="AV2" s="666">
        <v>32</v>
      </c>
      <c r="AW2" s="666">
        <v>33</v>
      </c>
      <c r="AX2" s="666">
        <v>34</v>
      </c>
      <c r="AY2" s="666">
        <v>35</v>
      </c>
      <c r="AZ2" s="666">
        <v>36</v>
      </c>
      <c r="BA2" s="666">
        <v>37</v>
      </c>
      <c r="BB2" s="666">
        <v>38</v>
      </c>
      <c r="BC2" s="667">
        <v>39</v>
      </c>
      <c r="BE2" s="786" t="s">
        <v>255</v>
      </c>
      <c r="BF2" s="1005"/>
      <c r="BG2" s="665">
        <v>1</v>
      </c>
      <c r="BH2" s="666">
        <v>2</v>
      </c>
      <c r="BI2" s="666">
        <v>3</v>
      </c>
      <c r="BJ2" s="666">
        <v>4</v>
      </c>
      <c r="BK2" s="666">
        <v>5</v>
      </c>
      <c r="BL2" s="666">
        <v>6</v>
      </c>
      <c r="BM2" s="666">
        <v>7</v>
      </c>
      <c r="BN2" s="666">
        <v>8</v>
      </c>
      <c r="BO2" s="666">
        <v>9</v>
      </c>
      <c r="BP2" s="666">
        <v>10</v>
      </c>
      <c r="BQ2" s="666">
        <v>11</v>
      </c>
      <c r="BR2" s="666">
        <v>12</v>
      </c>
      <c r="BS2" s="666">
        <v>13</v>
      </c>
      <c r="BT2" s="666">
        <v>14</v>
      </c>
      <c r="BU2" s="666">
        <v>15</v>
      </c>
      <c r="BV2" s="666">
        <v>16</v>
      </c>
      <c r="BW2" s="666">
        <v>17</v>
      </c>
      <c r="BX2" s="666">
        <v>18</v>
      </c>
      <c r="BY2" s="666">
        <v>19</v>
      </c>
      <c r="BZ2" s="666">
        <v>20</v>
      </c>
      <c r="CA2" s="666">
        <v>21</v>
      </c>
      <c r="CB2" s="666">
        <v>22</v>
      </c>
      <c r="CC2" s="666">
        <v>23</v>
      </c>
      <c r="CD2" s="666">
        <v>24</v>
      </c>
      <c r="CE2" s="666">
        <v>25</v>
      </c>
      <c r="CF2" s="666">
        <v>26</v>
      </c>
      <c r="CG2" s="666">
        <v>27</v>
      </c>
      <c r="CH2" s="666">
        <v>28</v>
      </c>
      <c r="CI2" s="666">
        <v>29</v>
      </c>
      <c r="CJ2" s="666">
        <v>30</v>
      </c>
      <c r="CK2" s="666">
        <v>31</v>
      </c>
      <c r="CL2" s="666">
        <v>32</v>
      </c>
      <c r="CM2" s="666">
        <v>33</v>
      </c>
      <c r="CN2" s="666">
        <v>34</v>
      </c>
      <c r="CO2" s="666">
        <v>35</v>
      </c>
      <c r="CP2" s="666">
        <v>36</v>
      </c>
      <c r="CQ2" s="666">
        <v>37</v>
      </c>
      <c r="CR2" s="666">
        <v>38</v>
      </c>
      <c r="CS2" s="667">
        <v>39</v>
      </c>
    </row>
    <row r="3" spans="2:97" ht="45" customHeight="1" thickBot="1" x14ac:dyDescent="0.25">
      <c r="B3" s="940"/>
      <c r="C3" s="941"/>
      <c r="D3" s="943"/>
      <c r="E3" s="945"/>
      <c r="F3" s="945"/>
      <c r="G3" s="945"/>
      <c r="H3" s="1011"/>
      <c r="I3" s="1009"/>
      <c r="K3" s="45" t="str">
        <f>入力シート!$G$5</f>
        <v>令和６年（2024年）</v>
      </c>
      <c r="L3" s="46" t="str">
        <f>入力シート!$H$5</f>
        <v>熊本市</v>
      </c>
      <c r="M3" s="136">
        <f>INDEX($L$7:$M$16,MATCH($K$3,$K$7:$K$16,0),MATCH($L$3,$L$6:$M$6,0))</f>
        <v>0.57137298099833567</v>
      </c>
      <c r="O3" s="1014"/>
      <c r="P3" s="1015"/>
      <c r="Q3" s="668" t="s">
        <v>293</v>
      </c>
      <c r="R3" s="406" t="s">
        <v>0</v>
      </c>
      <c r="S3" s="406" t="s">
        <v>67</v>
      </c>
      <c r="T3" s="406" t="s">
        <v>1</v>
      </c>
      <c r="U3" s="406" t="s">
        <v>2</v>
      </c>
      <c r="V3" s="406" t="s">
        <v>3</v>
      </c>
      <c r="W3" s="406" t="s">
        <v>4</v>
      </c>
      <c r="X3" s="406" t="s">
        <v>294</v>
      </c>
      <c r="Y3" s="406" t="s">
        <v>5</v>
      </c>
      <c r="Z3" s="406" t="s">
        <v>6</v>
      </c>
      <c r="AA3" s="406" t="s">
        <v>7</v>
      </c>
      <c r="AB3" s="406" t="s">
        <v>8</v>
      </c>
      <c r="AC3" s="406" t="s">
        <v>311</v>
      </c>
      <c r="AD3" s="406" t="s">
        <v>312</v>
      </c>
      <c r="AE3" s="406" t="s">
        <v>313</v>
      </c>
      <c r="AF3" s="406" t="s">
        <v>68</v>
      </c>
      <c r="AG3" s="406" t="s">
        <v>314</v>
      </c>
      <c r="AH3" s="406" t="s">
        <v>299</v>
      </c>
      <c r="AI3" s="406" t="s">
        <v>34</v>
      </c>
      <c r="AJ3" s="406" t="s">
        <v>9</v>
      </c>
      <c r="AK3" s="406" t="s">
        <v>10</v>
      </c>
      <c r="AL3" s="406" t="s">
        <v>11</v>
      </c>
      <c r="AM3" s="406" t="s">
        <v>315</v>
      </c>
      <c r="AN3" s="406" t="s">
        <v>69</v>
      </c>
      <c r="AO3" s="406" t="s">
        <v>301</v>
      </c>
      <c r="AP3" s="406" t="s">
        <v>12</v>
      </c>
      <c r="AQ3" s="406" t="s">
        <v>13</v>
      </c>
      <c r="AR3" s="406" t="s">
        <v>232</v>
      </c>
      <c r="AS3" s="406" t="s">
        <v>71</v>
      </c>
      <c r="AT3" s="406" t="s">
        <v>14</v>
      </c>
      <c r="AU3" s="406" t="s">
        <v>15</v>
      </c>
      <c r="AV3" s="406" t="s">
        <v>233</v>
      </c>
      <c r="AW3" s="406" t="s">
        <v>304</v>
      </c>
      <c r="AX3" s="406" t="s">
        <v>16</v>
      </c>
      <c r="AY3" s="405" t="s">
        <v>72</v>
      </c>
      <c r="AZ3" s="405" t="s">
        <v>73</v>
      </c>
      <c r="BA3" s="405" t="s">
        <v>329</v>
      </c>
      <c r="BB3" s="405" t="s">
        <v>17</v>
      </c>
      <c r="BC3" s="404" t="s">
        <v>18</v>
      </c>
      <c r="BE3" s="1006"/>
      <c r="BF3" s="1007"/>
      <c r="BG3" s="668" t="s">
        <v>293</v>
      </c>
      <c r="BH3" s="406" t="s">
        <v>0</v>
      </c>
      <c r="BI3" s="406" t="s">
        <v>67</v>
      </c>
      <c r="BJ3" s="406" t="s">
        <v>1</v>
      </c>
      <c r="BK3" s="406" t="s">
        <v>2</v>
      </c>
      <c r="BL3" s="406" t="s">
        <v>3</v>
      </c>
      <c r="BM3" s="406" t="s">
        <v>4</v>
      </c>
      <c r="BN3" s="406" t="s">
        <v>294</v>
      </c>
      <c r="BO3" s="406" t="s">
        <v>5</v>
      </c>
      <c r="BP3" s="406" t="s">
        <v>6</v>
      </c>
      <c r="BQ3" s="406" t="s">
        <v>7</v>
      </c>
      <c r="BR3" s="406" t="s">
        <v>8</v>
      </c>
      <c r="BS3" s="406" t="s">
        <v>311</v>
      </c>
      <c r="BT3" s="406" t="s">
        <v>312</v>
      </c>
      <c r="BU3" s="406" t="s">
        <v>313</v>
      </c>
      <c r="BV3" s="406" t="s">
        <v>68</v>
      </c>
      <c r="BW3" s="406" t="s">
        <v>314</v>
      </c>
      <c r="BX3" s="406" t="s">
        <v>299</v>
      </c>
      <c r="BY3" s="406" t="s">
        <v>34</v>
      </c>
      <c r="BZ3" s="406" t="s">
        <v>9</v>
      </c>
      <c r="CA3" s="406" t="s">
        <v>10</v>
      </c>
      <c r="CB3" s="406" t="s">
        <v>11</v>
      </c>
      <c r="CC3" s="406" t="s">
        <v>315</v>
      </c>
      <c r="CD3" s="406" t="s">
        <v>69</v>
      </c>
      <c r="CE3" s="406" t="s">
        <v>301</v>
      </c>
      <c r="CF3" s="406" t="s">
        <v>12</v>
      </c>
      <c r="CG3" s="406" t="s">
        <v>13</v>
      </c>
      <c r="CH3" s="406" t="s">
        <v>232</v>
      </c>
      <c r="CI3" s="406" t="s">
        <v>71</v>
      </c>
      <c r="CJ3" s="406" t="s">
        <v>14</v>
      </c>
      <c r="CK3" s="406" t="s">
        <v>15</v>
      </c>
      <c r="CL3" s="406" t="s">
        <v>233</v>
      </c>
      <c r="CM3" s="406" t="s">
        <v>304</v>
      </c>
      <c r="CN3" s="406" t="s">
        <v>16</v>
      </c>
      <c r="CO3" s="405" t="s">
        <v>72</v>
      </c>
      <c r="CP3" s="405" t="s">
        <v>73</v>
      </c>
      <c r="CQ3" s="406" t="s">
        <v>329</v>
      </c>
      <c r="CR3" s="405" t="s">
        <v>17</v>
      </c>
      <c r="CS3" s="404" t="s">
        <v>18</v>
      </c>
    </row>
    <row r="4" spans="2:97" ht="20.149999999999999" customHeight="1" x14ac:dyDescent="0.2">
      <c r="B4" s="411">
        <v>1</v>
      </c>
      <c r="C4" s="475" t="s">
        <v>293</v>
      </c>
      <c r="D4" s="610">
        <v>0.40933992897937355</v>
      </c>
      <c r="E4" s="611">
        <v>0.46692423164446117</v>
      </c>
      <c r="F4" s="611">
        <v>0.17790826228278422</v>
      </c>
      <c r="G4" s="611">
        <v>1.6511336932585708E-2</v>
      </c>
      <c r="H4" s="612">
        <v>0.16937684911846432</v>
      </c>
      <c r="I4" s="613">
        <v>4.2074602050438968E-2</v>
      </c>
      <c r="O4" s="411">
        <v>1</v>
      </c>
      <c r="P4" s="647" t="s">
        <v>293</v>
      </c>
      <c r="Q4" s="669">
        <v>1.0557254302088104</v>
      </c>
      <c r="R4" s="670">
        <v>2.8659843357380331E-5</v>
      </c>
      <c r="S4" s="670">
        <v>9.0948540212368076E-2</v>
      </c>
      <c r="T4" s="670">
        <v>1.5724526238277122E-3</v>
      </c>
      <c r="U4" s="670">
        <v>2.0685897121686964E-2</v>
      </c>
      <c r="V4" s="670">
        <v>1.7325837406374286E-3</v>
      </c>
      <c r="W4" s="670">
        <v>3.6483771779550082E-5</v>
      </c>
      <c r="X4" s="670">
        <v>4.5184902940239164E-4</v>
      </c>
      <c r="Y4" s="670">
        <v>4.0150577579025318E-5</v>
      </c>
      <c r="Z4" s="670">
        <v>2.6637740013410117E-5</v>
      </c>
      <c r="AA4" s="670">
        <v>2.2065214046231453E-5</v>
      </c>
      <c r="AB4" s="670">
        <v>2.6159780361264124E-5</v>
      </c>
      <c r="AC4" s="670">
        <v>2.2375025989524828E-5</v>
      </c>
      <c r="AD4" s="670">
        <v>1.701704691841594E-5</v>
      </c>
      <c r="AE4" s="670">
        <v>4.7775125710284903E-5</v>
      </c>
      <c r="AF4" s="670">
        <v>2.7028456775051539E-5</v>
      </c>
      <c r="AG4" s="670">
        <v>2.2752689679951304E-5</v>
      </c>
      <c r="AH4" s="670">
        <v>1.9658745281325559E-5</v>
      </c>
      <c r="AI4" s="670">
        <v>2.3870452765393794E-5</v>
      </c>
      <c r="AJ4" s="670">
        <v>2.4543891077857256E-3</v>
      </c>
      <c r="AK4" s="670">
        <v>5.2194911758944725E-4</v>
      </c>
      <c r="AL4" s="670">
        <v>3.1757268593430606E-5</v>
      </c>
      <c r="AM4" s="670">
        <v>6.5679207044554603E-5</v>
      </c>
      <c r="AN4" s="670">
        <v>3.5382752112605581E-5</v>
      </c>
      <c r="AO4" s="670">
        <v>9.4718525627284411E-5</v>
      </c>
      <c r="AP4" s="670">
        <v>4.0292277241003206E-5</v>
      </c>
      <c r="AQ4" s="670">
        <v>1.8582723313439118E-5</v>
      </c>
      <c r="AR4" s="670">
        <v>8.5831208175390946E-5</v>
      </c>
      <c r="AS4" s="670">
        <v>7.8200290446056207E-5</v>
      </c>
      <c r="AT4" s="670">
        <v>5.0838829044969885E-5</v>
      </c>
      <c r="AU4" s="670">
        <v>8.5554082754281304E-4</v>
      </c>
      <c r="AV4" s="670">
        <v>1.2663827928949757E-3</v>
      </c>
      <c r="AW4" s="670">
        <v>1.0804287188161911E-3</v>
      </c>
      <c r="AX4" s="670">
        <v>3.6911746858402691E-5</v>
      </c>
      <c r="AY4" s="670">
        <v>1.3553467587245665E-2</v>
      </c>
      <c r="AZ4" s="670">
        <v>1.8578315134552451E-2</v>
      </c>
      <c r="BA4" s="670">
        <v>1.9286395512501458E-3</v>
      </c>
      <c r="BB4" s="670">
        <v>8.2761267523465631E-4</v>
      </c>
      <c r="BC4" s="671">
        <v>1.2854773890022436E-4</v>
      </c>
      <c r="BE4" s="411">
        <v>1</v>
      </c>
      <c r="BF4" s="647" t="s">
        <v>293</v>
      </c>
      <c r="BG4" s="669">
        <v>0.12382456462869185</v>
      </c>
      <c r="BH4" s="670">
        <v>0</v>
      </c>
      <c r="BI4" s="670">
        <v>0.19701579448844311</v>
      </c>
      <c r="BJ4" s="670">
        <v>2.8554790519317165E-3</v>
      </c>
      <c r="BK4" s="670">
        <v>4.666884068374258E-2</v>
      </c>
      <c r="BL4" s="670">
        <v>2.9387438763201295E-3</v>
      </c>
      <c r="BM4" s="670">
        <v>0</v>
      </c>
      <c r="BN4" s="670">
        <v>8.0055452885835824E-4</v>
      </c>
      <c r="BO4" s="670">
        <v>9.5649030887263332E-7</v>
      </c>
      <c r="BP4" s="670">
        <v>7.0934615141955188E-7</v>
      </c>
      <c r="BQ4" s="670">
        <v>0</v>
      </c>
      <c r="BR4" s="670">
        <v>0</v>
      </c>
      <c r="BS4" s="670">
        <v>0</v>
      </c>
      <c r="BT4" s="670">
        <v>0</v>
      </c>
      <c r="BU4" s="670">
        <v>0</v>
      </c>
      <c r="BV4" s="670">
        <v>0</v>
      </c>
      <c r="BW4" s="670">
        <v>0</v>
      </c>
      <c r="BX4" s="670">
        <v>0</v>
      </c>
      <c r="BY4" s="670">
        <v>0</v>
      </c>
      <c r="BZ4" s="670">
        <v>5.1889609935519753E-3</v>
      </c>
      <c r="CA4" s="670">
        <v>7.8258207372517731E-4</v>
      </c>
      <c r="CB4" s="670">
        <v>0</v>
      </c>
      <c r="CC4" s="670">
        <v>0</v>
      </c>
      <c r="CD4" s="670">
        <v>0</v>
      </c>
      <c r="CE4" s="670">
        <v>1.3568530151534841E-4</v>
      </c>
      <c r="CF4" s="670">
        <v>0</v>
      </c>
      <c r="CG4" s="670">
        <v>4.5409710321555934E-6</v>
      </c>
      <c r="CH4" s="670">
        <v>7.7001993848489092E-5</v>
      </c>
      <c r="CI4" s="670">
        <v>0</v>
      </c>
      <c r="CJ4" s="670">
        <v>2.5766520907515961E-5</v>
      </c>
      <c r="CK4" s="670">
        <v>1.2927053777041827E-3</v>
      </c>
      <c r="CL4" s="670">
        <v>1.8630602577399177E-3</v>
      </c>
      <c r="CM4" s="670">
        <v>2.2238139519297631E-3</v>
      </c>
      <c r="CN4" s="670">
        <v>1.2847778262783331E-5</v>
      </c>
      <c r="CO4" s="670">
        <v>2.5685382912179651E-2</v>
      </c>
      <c r="CP4" s="670">
        <v>2.9862444550813352E-2</v>
      </c>
      <c r="CQ4" s="670">
        <v>4.0990596111855626E-3</v>
      </c>
      <c r="CR4" s="670">
        <v>0</v>
      </c>
      <c r="CS4" s="671">
        <v>0</v>
      </c>
    </row>
    <row r="5" spans="2:97" ht="20.149999999999999" customHeight="1" thickBot="1" x14ac:dyDescent="0.25">
      <c r="B5" s="143">
        <v>2</v>
      </c>
      <c r="C5" s="506" t="s">
        <v>0</v>
      </c>
      <c r="D5" s="614">
        <v>4.2623189120262528E-2</v>
      </c>
      <c r="E5" s="615">
        <v>0.55656631532508183</v>
      </c>
      <c r="F5" s="615">
        <v>0.26954357562795661</v>
      </c>
      <c r="G5" s="615">
        <v>5.7202189774705534E-8</v>
      </c>
      <c r="H5" s="616">
        <v>1.5493002742388897E-2</v>
      </c>
      <c r="I5" s="617">
        <v>8.60722374577161E-3</v>
      </c>
      <c r="K5" t="s">
        <v>75</v>
      </c>
      <c r="O5" s="143">
        <v>2</v>
      </c>
      <c r="P5" s="506" t="s">
        <v>0</v>
      </c>
      <c r="Q5" s="672">
        <v>4.3963807579790386E-5</v>
      </c>
      <c r="R5" s="616">
        <v>1.0000538099423988</v>
      </c>
      <c r="S5" s="616">
        <v>6.7607957950691121E-5</v>
      </c>
      <c r="T5" s="616">
        <v>5.7840394184570153E-5</v>
      </c>
      <c r="U5" s="616">
        <v>4.3174345282443679E-5</v>
      </c>
      <c r="V5" s="616">
        <v>9.1864420984729255E-5</v>
      </c>
      <c r="W5" s="616">
        <v>2.0119156304335326E-3</v>
      </c>
      <c r="X5" s="616">
        <v>8.4200980197750996E-5</v>
      </c>
      <c r="Y5" s="616">
        <v>1.7218572784663106E-3</v>
      </c>
      <c r="Z5" s="616">
        <v>3.068227801077598E-4</v>
      </c>
      <c r="AA5" s="616">
        <v>6.0271853396921633E-3</v>
      </c>
      <c r="AB5" s="616">
        <v>8.4034870248346071E-5</v>
      </c>
      <c r="AC5" s="616">
        <v>6.7240991694989013E-5</v>
      </c>
      <c r="AD5" s="616">
        <v>4.48123281019283E-5</v>
      </c>
      <c r="AE5" s="616">
        <v>6.8663140359937719E-5</v>
      </c>
      <c r="AF5" s="616">
        <v>1.0786227839914501E-4</v>
      </c>
      <c r="AG5" s="616">
        <v>4.2765213609123372E-5</v>
      </c>
      <c r="AH5" s="616">
        <v>3.0107041486177451E-5</v>
      </c>
      <c r="AI5" s="616">
        <v>6.1316244855579775E-5</v>
      </c>
      <c r="AJ5" s="616">
        <v>8.0241220949851642E-5</v>
      </c>
      <c r="AK5" s="616">
        <v>1.9142905557971809E-4</v>
      </c>
      <c r="AL5" s="616">
        <v>1.0685070718588674E-2</v>
      </c>
      <c r="AM5" s="616">
        <v>1.638901918445137E-4</v>
      </c>
      <c r="AN5" s="616">
        <v>1.8051772837775158E-4</v>
      </c>
      <c r="AO5" s="616">
        <v>6.518405375048722E-5</v>
      </c>
      <c r="AP5" s="616">
        <v>2.1703008058094541E-5</v>
      </c>
      <c r="AQ5" s="616">
        <v>1.8016131188381364E-5</v>
      </c>
      <c r="AR5" s="616">
        <v>4.316157238068527E-5</v>
      </c>
      <c r="AS5" s="616">
        <v>3.0346328873971103E-5</v>
      </c>
      <c r="AT5" s="616">
        <v>3.8027730006888604E-5</v>
      </c>
      <c r="AU5" s="616">
        <v>4.9312420996554361E-5</v>
      </c>
      <c r="AV5" s="616">
        <v>4.1227543345531399E-5</v>
      </c>
      <c r="AW5" s="616">
        <v>2.0403887347889365E-5</v>
      </c>
      <c r="AX5" s="616">
        <v>2.0225218358057351E-5</v>
      </c>
      <c r="AY5" s="616">
        <v>1.653144528612242E-4</v>
      </c>
      <c r="AZ5" s="616">
        <v>8.8992947112407847E-5</v>
      </c>
      <c r="BA5" s="616">
        <v>7.4463028867662677E-5</v>
      </c>
      <c r="BB5" s="616">
        <v>2.3511187954610408E-5</v>
      </c>
      <c r="BC5" s="617">
        <v>2.6102072100191047E-5</v>
      </c>
      <c r="BE5" s="143">
        <v>2</v>
      </c>
      <c r="BF5" s="506" t="s">
        <v>0</v>
      </c>
      <c r="BG5" s="672">
        <v>6.0053135340251875E-6</v>
      </c>
      <c r="BH5" s="616">
        <v>0</v>
      </c>
      <c r="BI5" s="616">
        <v>2.6133349998392523E-4</v>
      </c>
      <c r="BJ5" s="616">
        <v>1.0045301769622736E-4</v>
      </c>
      <c r="BK5" s="616">
        <v>1.575490587049881E-5</v>
      </c>
      <c r="BL5" s="616">
        <v>5.2222222459227829E-4</v>
      </c>
      <c r="BM5" s="616">
        <v>4.5056947322943609E-2</v>
      </c>
      <c r="BN5" s="616">
        <v>3.622059633655635E-5</v>
      </c>
      <c r="BO5" s="616">
        <v>3.5060619818220062E-2</v>
      </c>
      <c r="BP5" s="616">
        <v>3.0569905205575591E-4</v>
      </c>
      <c r="BQ5" s="616">
        <v>0.13662279191314491</v>
      </c>
      <c r="BR5" s="616">
        <v>2.0371889858472356E-4</v>
      </c>
      <c r="BS5" s="616">
        <v>5.7199948138713685E-5</v>
      </c>
      <c r="BT5" s="616">
        <v>8.0498333912897218E-6</v>
      </c>
      <c r="BU5" s="616">
        <v>3.0335083683348687E-4</v>
      </c>
      <c r="BV5" s="616">
        <v>5.0363383157992692E-5</v>
      </c>
      <c r="BW5" s="616">
        <v>1.7137661402154564E-5</v>
      </c>
      <c r="BX5" s="616">
        <v>5.9400529769061613E-7</v>
      </c>
      <c r="BY5" s="616">
        <v>1.3063125462422234E-4</v>
      </c>
      <c r="BZ5" s="616">
        <v>2.3493931456662937E-4</v>
      </c>
      <c r="CA5" s="616">
        <v>2.871388603438487E-3</v>
      </c>
      <c r="CB5" s="616">
        <v>0.24512364546801066</v>
      </c>
      <c r="CC5" s="616">
        <v>0</v>
      </c>
      <c r="CD5" s="616">
        <v>1.3350428557100701E-6</v>
      </c>
      <c r="CE5" s="616">
        <v>1.8220589073341615E-6</v>
      </c>
      <c r="CF5" s="616">
        <v>8.8072784449979284E-7</v>
      </c>
      <c r="CG5" s="616">
        <v>7.0259832967024926E-7</v>
      </c>
      <c r="CH5" s="616">
        <v>4.3972258909352477E-6</v>
      </c>
      <c r="CI5" s="616">
        <v>2.1582042772513596E-7</v>
      </c>
      <c r="CJ5" s="616">
        <v>6.4243376365972779E-6</v>
      </c>
      <c r="CK5" s="616">
        <v>1.2924799733456347E-5</v>
      </c>
      <c r="CL5" s="616">
        <v>5.3384818333977102E-6</v>
      </c>
      <c r="CM5" s="616">
        <v>3.4976165942010775E-5</v>
      </c>
      <c r="CN5" s="616">
        <v>5.8725826420891339E-6</v>
      </c>
      <c r="CO5" s="616">
        <v>-5.8788656635877903E-6</v>
      </c>
      <c r="CP5" s="616">
        <v>-3.9428934797964455E-5</v>
      </c>
      <c r="CQ5" s="616">
        <v>4.6115669115076492E-5</v>
      </c>
      <c r="CR5" s="616">
        <v>0</v>
      </c>
      <c r="CS5" s="617">
        <v>1.3237935735251627E-4</v>
      </c>
    </row>
    <row r="6" spans="2:97" ht="20.149999999999999" customHeight="1" thickBot="1" x14ac:dyDescent="0.25">
      <c r="B6" s="143">
        <v>3</v>
      </c>
      <c r="C6" s="506" t="s">
        <v>67</v>
      </c>
      <c r="D6" s="614">
        <v>0.2747115147341922</v>
      </c>
      <c r="E6" s="615">
        <v>0.30179855087871932</v>
      </c>
      <c r="F6" s="615">
        <v>0.14147740617587357</v>
      </c>
      <c r="G6" s="615">
        <v>8.465091920482927E-2</v>
      </c>
      <c r="H6" s="616">
        <v>4.4429564415762041E-2</v>
      </c>
      <c r="I6" s="617">
        <v>4.1064108008957122E-2</v>
      </c>
      <c r="K6" s="38"/>
      <c r="L6" s="680" t="s">
        <v>23</v>
      </c>
      <c r="M6" s="39" t="s">
        <v>22</v>
      </c>
      <c r="O6" s="143">
        <v>3</v>
      </c>
      <c r="P6" s="506" t="s">
        <v>67</v>
      </c>
      <c r="Q6" s="672">
        <v>2.6280802679022056E-2</v>
      </c>
      <c r="R6" s="616">
        <v>2.3895801666631042E-5</v>
      </c>
      <c r="S6" s="616">
        <v>1.0698407040276308</v>
      </c>
      <c r="T6" s="616">
        <v>3.113637481488879E-3</v>
      </c>
      <c r="U6" s="616">
        <v>6.1483528498779778E-4</v>
      </c>
      <c r="V6" s="616">
        <v>3.9019156806979873E-3</v>
      </c>
      <c r="W6" s="616">
        <v>4.3729122714296204E-5</v>
      </c>
      <c r="X6" s="616">
        <v>1.6829607552423605E-4</v>
      </c>
      <c r="Y6" s="616">
        <v>5.6737119282262022E-5</v>
      </c>
      <c r="Z6" s="616">
        <v>3.2879555701397117E-5</v>
      </c>
      <c r="AA6" s="616">
        <v>1.22373883713922E-5</v>
      </c>
      <c r="AB6" s="616">
        <v>8.1326617654130777E-5</v>
      </c>
      <c r="AC6" s="616">
        <v>2.1803189097783647E-5</v>
      </c>
      <c r="AD6" s="616">
        <v>1.1479447959696155E-5</v>
      </c>
      <c r="AE6" s="616">
        <v>2.7106437618157242E-5</v>
      </c>
      <c r="AF6" s="616">
        <v>2.3716630566568471E-5</v>
      </c>
      <c r="AG6" s="616">
        <v>1.7194587491227665E-5</v>
      </c>
      <c r="AH6" s="616">
        <v>1.375728936597832E-5</v>
      </c>
      <c r="AI6" s="616">
        <v>1.7490146700124091E-5</v>
      </c>
      <c r="AJ6" s="616">
        <v>3.2095913133287361E-4</v>
      </c>
      <c r="AK6" s="616">
        <v>4.2482032741856668E-5</v>
      </c>
      <c r="AL6" s="616">
        <v>1.2821056870656653E-5</v>
      </c>
      <c r="AM6" s="616">
        <v>3.09386525102066E-5</v>
      </c>
      <c r="AN6" s="616">
        <v>3.0538939966478017E-5</v>
      </c>
      <c r="AO6" s="616">
        <v>5.2792286536378817E-5</v>
      </c>
      <c r="AP6" s="616">
        <v>1.344319926157811E-5</v>
      </c>
      <c r="AQ6" s="616">
        <v>5.0751494151999456E-6</v>
      </c>
      <c r="AR6" s="616">
        <v>7.8895144727140262E-5</v>
      </c>
      <c r="AS6" s="616">
        <v>3.8588226485598997E-5</v>
      </c>
      <c r="AT6" s="616">
        <v>2.1495300713321217E-4</v>
      </c>
      <c r="AU6" s="616">
        <v>2.0320370476439266E-3</v>
      </c>
      <c r="AV6" s="616">
        <v>2.7597211966805175E-3</v>
      </c>
      <c r="AW6" s="616">
        <v>5.3762323048478109E-4</v>
      </c>
      <c r="AX6" s="616">
        <v>1.7615549797168641E-5</v>
      </c>
      <c r="AY6" s="616">
        <v>2.814428592268902E-2</v>
      </c>
      <c r="AZ6" s="616">
        <v>6.5966332499112351E-2</v>
      </c>
      <c r="BA6" s="616">
        <v>8.9790888407336128E-4</v>
      </c>
      <c r="BB6" s="616">
        <v>5.8600058364994188E-5</v>
      </c>
      <c r="BC6" s="617">
        <v>1.1778061630246602E-3</v>
      </c>
      <c r="BE6" s="143">
        <v>3</v>
      </c>
      <c r="BF6" s="506" t="s">
        <v>67</v>
      </c>
      <c r="BG6" s="672">
        <v>8.467036256344368E-2</v>
      </c>
      <c r="BH6" s="616">
        <v>0</v>
      </c>
      <c r="BI6" s="616">
        <v>0.23035145979190877</v>
      </c>
      <c r="BJ6" s="616">
        <v>1.0079156590057127E-2</v>
      </c>
      <c r="BK6" s="616">
        <v>2.1561560474617396E-4</v>
      </c>
      <c r="BL6" s="616">
        <v>1.2569673920393218E-2</v>
      </c>
      <c r="BM6" s="616">
        <v>0</v>
      </c>
      <c r="BN6" s="616">
        <v>1.9545727083930328E-5</v>
      </c>
      <c r="BO6" s="616">
        <v>1.1194992155983248E-4</v>
      </c>
      <c r="BP6" s="616">
        <v>1.2768230725551934E-5</v>
      </c>
      <c r="BQ6" s="616">
        <v>0</v>
      </c>
      <c r="BR6" s="616">
        <v>2.1620945546830137E-4</v>
      </c>
      <c r="BS6" s="616">
        <v>0</v>
      </c>
      <c r="BT6" s="616">
        <v>0</v>
      </c>
      <c r="BU6" s="616">
        <v>0</v>
      </c>
      <c r="BV6" s="616">
        <v>0</v>
      </c>
      <c r="BW6" s="616">
        <v>0</v>
      </c>
      <c r="BX6" s="616">
        <v>0</v>
      </c>
      <c r="BY6" s="616">
        <v>0</v>
      </c>
      <c r="BZ6" s="616">
        <v>7.3789855767813399E-4</v>
      </c>
      <c r="CA6" s="616">
        <v>3.0909958727626319E-5</v>
      </c>
      <c r="CB6" s="616">
        <v>0</v>
      </c>
      <c r="CC6" s="616">
        <v>0</v>
      </c>
      <c r="CD6" s="616">
        <v>0</v>
      </c>
      <c r="CE6" s="616">
        <v>1.4165778994443569E-4</v>
      </c>
      <c r="CF6" s="616">
        <v>0</v>
      </c>
      <c r="CG6" s="616">
        <v>0</v>
      </c>
      <c r="CH6" s="616">
        <v>2.0654121922464424E-4</v>
      </c>
      <c r="CI6" s="616">
        <v>2.4750962318284173E-7</v>
      </c>
      <c r="CJ6" s="616">
        <v>7.0148947374867117E-4</v>
      </c>
      <c r="CK6" s="616">
        <v>5.3159551825710354E-3</v>
      </c>
      <c r="CL6" s="616">
        <v>6.5850112901803242E-3</v>
      </c>
      <c r="CM6" s="616">
        <v>1.6415759799609608E-3</v>
      </c>
      <c r="CN6" s="616">
        <v>3.0335858985704423E-6</v>
      </c>
      <c r="CO6" s="616">
        <v>9.4199849253507828E-2</v>
      </c>
      <c r="CP6" s="616">
        <v>0.22226480041169078</v>
      </c>
      <c r="CQ6" s="616">
        <v>2.7365493741236683E-3</v>
      </c>
      <c r="CR6" s="616">
        <v>0</v>
      </c>
      <c r="CS6" s="617">
        <v>3.8726133094257598E-3</v>
      </c>
    </row>
    <row r="7" spans="2:97" ht="19.5" customHeight="1" x14ac:dyDescent="0.2">
      <c r="B7" s="143">
        <v>4</v>
      </c>
      <c r="C7" s="506" t="s">
        <v>1</v>
      </c>
      <c r="D7" s="614">
        <v>5.8653282878502022E-2</v>
      </c>
      <c r="E7" s="615">
        <v>0.42350199576128283</v>
      </c>
      <c r="F7" s="615">
        <v>0.24977301234924823</v>
      </c>
      <c r="G7" s="615">
        <v>1.2662539548025964E-2</v>
      </c>
      <c r="H7" s="616">
        <v>0.13767606493143023</v>
      </c>
      <c r="I7" s="617">
        <v>0.11549858078777081</v>
      </c>
      <c r="K7" s="633" t="str">
        <f>IF(ISBLANK(K20),"",K20)</f>
        <v>令和２年（2020年）</v>
      </c>
      <c r="L7" s="681">
        <f t="shared" ref="L7:M15" si="0">IFERROR(L20/L32,"")</f>
        <v>0.53516732899992814</v>
      </c>
      <c r="M7" s="634">
        <f t="shared" si="0"/>
        <v>0.56758391640723727</v>
      </c>
      <c r="O7" s="143">
        <v>4</v>
      </c>
      <c r="P7" s="506" t="s">
        <v>1</v>
      </c>
      <c r="Q7" s="672">
        <v>3.0716115351156134E-4</v>
      </c>
      <c r="R7" s="616">
        <v>2.1348275342726231E-4</v>
      </c>
      <c r="S7" s="616">
        <v>1.43203982985633E-4</v>
      </c>
      <c r="T7" s="616">
        <v>1.0137524651100718</v>
      </c>
      <c r="U7" s="616">
        <v>1.8318441442483559E-4</v>
      </c>
      <c r="V7" s="616">
        <v>1.4570127567797351E-4</v>
      </c>
      <c r="W7" s="616">
        <v>6.3488776055046315E-5</v>
      </c>
      <c r="X7" s="616">
        <v>1.3515352737182814E-4</v>
      </c>
      <c r="Y7" s="616">
        <v>8.7240801182582949E-5</v>
      </c>
      <c r="Z7" s="616">
        <v>8.2956487591846913E-5</v>
      </c>
      <c r="AA7" s="616">
        <v>2.3528898624094992E-5</v>
      </c>
      <c r="AB7" s="616">
        <v>5.2684498406994765E-5</v>
      </c>
      <c r="AC7" s="616">
        <v>1.3508033810873032E-4</v>
      </c>
      <c r="AD7" s="616">
        <v>7.2142870629639415E-5</v>
      </c>
      <c r="AE7" s="616">
        <v>1.9841281542358846E-4</v>
      </c>
      <c r="AF7" s="616">
        <v>2.5785146080848319E-4</v>
      </c>
      <c r="AG7" s="616">
        <v>9.8465926328871519E-5</v>
      </c>
      <c r="AH7" s="616">
        <v>7.1029931723206509E-5</v>
      </c>
      <c r="AI7" s="616">
        <v>7.6050557446673977E-5</v>
      </c>
      <c r="AJ7" s="616">
        <v>2.3159002606684551E-4</v>
      </c>
      <c r="AK7" s="616">
        <v>2.8814504192551451E-4</v>
      </c>
      <c r="AL7" s="616">
        <v>4.2771489698359826E-5</v>
      </c>
      <c r="AM7" s="616">
        <v>1.1318935223862168E-4</v>
      </c>
      <c r="AN7" s="616">
        <v>1.9451972707652091E-4</v>
      </c>
      <c r="AO7" s="616">
        <v>2.83326368134532E-4</v>
      </c>
      <c r="AP7" s="616">
        <v>1.2866903155937619E-4</v>
      </c>
      <c r="AQ7" s="616">
        <v>2.4097418555056994E-5</v>
      </c>
      <c r="AR7" s="616">
        <v>1.5527012300656275E-4</v>
      </c>
      <c r="AS7" s="616">
        <v>9.2050610388315089E-5</v>
      </c>
      <c r="AT7" s="616">
        <v>2.8241171690303367E-4</v>
      </c>
      <c r="AU7" s="616">
        <v>4.7005176017452256E-5</v>
      </c>
      <c r="AV7" s="616">
        <v>2.3617912939324489E-4</v>
      </c>
      <c r="AW7" s="616">
        <v>1.3126123352783358E-3</v>
      </c>
      <c r="AX7" s="616">
        <v>1.5532052064363766E-4</v>
      </c>
      <c r="AY7" s="616">
        <v>4.2826838357849908E-4</v>
      </c>
      <c r="AZ7" s="616">
        <v>1.2031561461224923E-4</v>
      </c>
      <c r="BA7" s="616">
        <v>3.9869759692286291E-4</v>
      </c>
      <c r="BB7" s="616">
        <v>1.2691081783476651E-3</v>
      </c>
      <c r="BC7" s="617">
        <v>6.1794628879710743E-5</v>
      </c>
      <c r="BE7" s="143">
        <v>4</v>
      </c>
      <c r="BF7" s="506" t="s">
        <v>1</v>
      </c>
      <c r="BG7" s="672">
        <v>4.2256109692727049E-3</v>
      </c>
      <c r="BH7" s="616">
        <v>2.8484563668274721E-3</v>
      </c>
      <c r="BI7" s="616">
        <v>1.3126727495849254E-3</v>
      </c>
      <c r="BJ7" s="616">
        <v>0.23062305849777145</v>
      </c>
      <c r="BK7" s="616">
        <v>2.4494812367659136E-3</v>
      </c>
      <c r="BL7" s="616">
        <v>1.7354325700688052E-3</v>
      </c>
      <c r="BM7" s="616">
        <v>6.0735462622644944E-4</v>
      </c>
      <c r="BN7" s="616">
        <v>1.6807070571166842E-3</v>
      </c>
      <c r="BO7" s="616">
        <v>7.7595167934595176E-4</v>
      </c>
      <c r="BP7" s="616">
        <v>9.8952749195457433E-4</v>
      </c>
      <c r="BQ7" s="616">
        <v>1.2663875773833588E-4</v>
      </c>
      <c r="BR7" s="616">
        <v>5.3747382453297381E-4</v>
      </c>
      <c r="BS7" s="616">
        <v>1.8385016664251557E-3</v>
      </c>
      <c r="BT7" s="616">
        <v>8.0929133799623697E-4</v>
      </c>
      <c r="BU7" s="616">
        <v>2.7843784504762454E-3</v>
      </c>
      <c r="BV7" s="616">
        <v>3.7687964230487306E-3</v>
      </c>
      <c r="BW7" s="616">
        <v>1.0832661420725324E-3</v>
      </c>
      <c r="BX7" s="616">
        <v>6.6200351243330768E-4</v>
      </c>
      <c r="BY7" s="616">
        <v>8.4454738956611728E-4</v>
      </c>
      <c r="BZ7" s="616">
        <v>3.1843459937267535E-3</v>
      </c>
      <c r="CA7" s="616">
        <v>4.0278086337125953E-3</v>
      </c>
      <c r="CB7" s="616">
        <v>2.1556300647962778E-4</v>
      </c>
      <c r="CC7" s="616">
        <v>8.0213472905659106E-4</v>
      </c>
      <c r="CD7" s="616">
        <v>2.7236543060055068E-3</v>
      </c>
      <c r="CE7" s="616">
        <v>4.3008629198883685E-3</v>
      </c>
      <c r="CF7" s="616">
        <v>1.4118342574783087E-3</v>
      </c>
      <c r="CG7" s="616">
        <v>5.0555442256711307E-5</v>
      </c>
      <c r="CH7" s="616">
        <v>1.7504704994036437E-3</v>
      </c>
      <c r="CI7" s="616">
        <v>7.1648641743633757E-4</v>
      </c>
      <c r="CJ7" s="616">
        <v>4.2408497126622856E-3</v>
      </c>
      <c r="CK7" s="616">
        <v>3.1542432942422945E-4</v>
      </c>
      <c r="CL7" s="616">
        <v>3.2917293310056801E-3</v>
      </c>
      <c r="CM7" s="616">
        <v>2.1424262987257785E-2</v>
      </c>
      <c r="CN7" s="616">
        <v>1.993979759100757E-3</v>
      </c>
      <c r="CO7" s="616">
        <v>6.1987997212798853E-3</v>
      </c>
      <c r="CP7" s="616">
        <v>1.1254623911479765E-3</v>
      </c>
      <c r="CQ7" s="616">
        <v>5.9502884906113924E-3</v>
      </c>
      <c r="CR7" s="616">
        <v>2.0060941215207764E-2</v>
      </c>
      <c r="CS7" s="617">
        <v>2.1227236794221847E-4</v>
      </c>
    </row>
    <row r="8" spans="2:97" ht="20.149999999999999" customHeight="1" x14ac:dyDescent="0.2">
      <c r="B8" s="415">
        <v>5</v>
      </c>
      <c r="C8" s="531" t="s">
        <v>2</v>
      </c>
      <c r="D8" s="618">
        <v>8.0961939683786843E-2</v>
      </c>
      <c r="E8" s="619">
        <v>0.43797018271522048</v>
      </c>
      <c r="F8" s="619">
        <v>0.2055908395272632</v>
      </c>
      <c r="G8" s="619">
        <v>2.1686555665481355E-3</v>
      </c>
      <c r="H8" s="620">
        <v>6.4822556116648486E-2</v>
      </c>
      <c r="I8" s="621">
        <v>5.6130893014006769E-2</v>
      </c>
      <c r="K8" s="635" t="str">
        <f t="shared" ref="K8:K15" si="1">IF(ISBLANK(K21),"",K21)</f>
        <v>令和３年（2021年）</v>
      </c>
      <c r="L8" s="682">
        <f t="shared" si="0"/>
        <v>0.51510149141910211</v>
      </c>
      <c r="M8" s="636">
        <f t="shared" si="0"/>
        <v>0.55742170177227612</v>
      </c>
      <c r="O8" s="415">
        <v>5</v>
      </c>
      <c r="P8" s="531" t="s">
        <v>2</v>
      </c>
      <c r="Q8" s="673">
        <v>3.0829888946809492E-3</v>
      </c>
      <c r="R8" s="620">
        <v>4.0659458275533138E-4</v>
      </c>
      <c r="S8" s="620">
        <v>1.9483572248172234E-3</v>
      </c>
      <c r="T8" s="620">
        <v>7.4536351452272203E-4</v>
      </c>
      <c r="U8" s="620">
        <v>1.0243420157173224</v>
      </c>
      <c r="V8" s="620">
        <v>2.9629005604385442E-3</v>
      </c>
      <c r="W8" s="620">
        <v>3.6491856449323074E-4</v>
      </c>
      <c r="X8" s="620">
        <v>7.4135733471784816E-4</v>
      </c>
      <c r="Y8" s="620">
        <v>7.4602844467613145E-4</v>
      </c>
      <c r="Z8" s="620">
        <v>3.4691343567966023E-4</v>
      </c>
      <c r="AA8" s="620">
        <v>1.4574967958224701E-4</v>
      </c>
      <c r="AB8" s="620">
        <v>4.153176880241748E-4</v>
      </c>
      <c r="AC8" s="620">
        <v>3.4096661414158942E-4</v>
      </c>
      <c r="AD8" s="620">
        <v>2.5267581113535225E-4</v>
      </c>
      <c r="AE8" s="620">
        <v>1.1804716055143819E-3</v>
      </c>
      <c r="AF8" s="620">
        <v>4.2459713779880229E-4</v>
      </c>
      <c r="AG8" s="620">
        <v>3.2114556036950151E-4</v>
      </c>
      <c r="AH8" s="620">
        <v>3.2437857554511558E-4</v>
      </c>
      <c r="AI8" s="620">
        <v>2.8317592014913146E-4</v>
      </c>
      <c r="AJ8" s="620">
        <v>7.3197464796253353E-3</v>
      </c>
      <c r="AK8" s="620">
        <v>7.383324143334093E-3</v>
      </c>
      <c r="AL8" s="620">
        <v>5.6529436942762655E-4</v>
      </c>
      <c r="AM8" s="620">
        <v>9.1122502787964162E-4</v>
      </c>
      <c r="AN8" s="620">
        <v>6.7272875035555735E-4</v>
      </c>
      <c r="AO8" s="620">
        <v>8.885069670737445E-4</v>
      </c>
      <c r="AP8" s="620">
        <v>7.9789893234138152E-4</v>
      </c>
      <c r="AQ8" s="620">
        <v>2.6782379378967352E-4</v>
      </c>
      <c r="AR8" s="620">
        <v>1.2244108769960196E-3</v>
      </c>
      <c r="AS8" s="620">
        <v>1.2296184288959199E-3</v>
      </c>
      <c r="AT8" s="620">
        <v>3.9267852222498356E-4</v>
      </c>
      <c r="AU8" s="620">
        <v>8.4815022540706529E-4</v>
      </c>
      <c r="AV8" s="620">
        <v>8.3004533768453947E-4</v>
      </c>
      <c r="AW8" s="620">
        <v>1.9643975210806922E-3</v>
      </c>
      <c r="AX8" s="620">
        <v>5.4447381579804117E-4</v>
      </c>
      <c r="AY8" s="620">
        <v>7.596832653492308E-4</v>
      </c>
      <c r="AZ8" s="620">
        <v>8.6161873951624639E-4</v>
      </c>
      <c r="BA8" s="620">
        <v>6.6887038579604486E-4</v>
      </c>
      <c r="BB8" s="620">
        <v>3.6313169146783959E-2</v>
      </c>
      <c r="BC8" s="621">
        <v>3.1395342291431892E-4</v>
      </c>
      <c r="BE8" s="415">
        <v>5</v>
      </c>
      <c r="BF8" s="531" t="s">
        <v>2</v>
      </c>
      <c r="BG8" s="673">
        <v>3.1563937365926303E-2</v>
      </c>
      <c r="BH8" s="620">
        <v>8.5837321491938963E-4</v>
      </c>
      <c r="BI8" s="620">
        <v>1.6598952579186897E-2</v>
      </c>
      <c r="BJ8" s="620">
        <v>5.4955033644411922E-3</v>
      </c>
      <c r="BK8" s="620">
        <v>0.29061688041409156</v>
      </c>
      <c r="BL8" s="620">
        <v>3.1711707349394193E-2</v>
      </c>
      <c r="BM8" s="620">
        <v>7.2840812561179001E-4</v>
      </c>
      <c r="BN8" s="620">
        <v>5.580242524990133E-3</v>
      </c>
      <c r="BO8" s="620">
        <v>4.8954257209439401E-3</v>
      </c>
      <c r="BP8" s="620">
        <v>1.789444813691945E-3</v>
      </c>
      <c r="BQ8" s="620">
        <v>1.6810832742990731E-4</v>
      </c>
      <c r="BR8" s="620">
        <v>3.2011291137730115E-3</v>
      </c>
      <c r="BS8" s="620">
        <v>2.0053348484964039E-3</v>
      </c>
      <c r="BT8" s="620">
        <v>5.2098477265329806E-4</v>
      </c>
      <c r="BU8" s="620">
        <v>1.1642819671470919E-2</v>
      </c>
      <c r="BV8" s="620">
        <v>3.0532856542504921E-3</v>
      </c>
      <c r="BW8" s="620">
        <v>1.835036693769274E-3</v>
      </c>
      <c r="BX8" s="620">
        <v>1.8394513729754983E-3</v>
      </c>
      <c r="BY8" s="620">
        <v>1.2920561089433506E-3</v>
      </c>
      <c r="BZ8" s="620">
        <v>8.4318577691043867E-2</v>
      </c>
      <c r="CA8" s="620">
        <v>8.2562241499586034E-2</v>
      </c>
      <c r="CB8" s="620">
        <v>3.3673759525010205E-3</v>
      </c>
      <c r="CC8" s="620">
        <v>3.2542301349700944E-3</v>
      </c>
      <c r="CD8" s="620">
        <v>4.5615076772473817E-3</v>
      </c>
      <c r="CE8" s="620">
        <v>7.5180292340028205E-3</v>
      </c>
      <c r="CF8" s="620">
        <v>4.5339318979946523E-3</v>
      </c>
      <c r="CG8" s="620">
        <v>5.6901339181158247E-4</v>
      </c>
      <c r="CH8" s="620">
        <v>9.7631502867211433E-3</v>
      </c>
      <c r="CI8" s="620">
        <v>9.4696838755160846E-3</v>
      </c>
      <c r="CJ8" s="620">
        <v>1.1936452234970621E-3</v>
      </c>
      <c r="CK8" s="620">
        <v>6.8276614036712445E-3</v>
      </c>
      <c r="CL8" s="620">
        <v>5.7438989314476793E-3</v>
      </c>
      <c r="CM8" s="620">
        <v>1.866470632586896E-2</v>
      </c>
      <c r="CN8" s="620">
        <v>3.7214144126551073E-3</v>
      </c>
      <c r="CO8" s="620">
        <v>3.9898933016823462E-3</v>
      </c>
      <c r="CP8" s="620">
        <v>5.9569450413380623E-3</v>
      </c>
      <c r="CQ8" s="620">
        <v>4.4292764794213648E-3</v>
      </c>
      <c r="CR8" s="620">
        <v>0.43243028060487776</v>
      </c>
      <c r="CS8" s="621">
        <v>6.0359298777236175E-4</v>
      </c>
    </row>
    <row r="9" spans="2:97" ht="20.149999999999999" customHeight="1" x14ac:dyDescent="0.2">
      <c r="B9" s="407">
        <v>6</v>
      </c>
      <c r="C9" s="556" t="s">
        <v>3</v>
      </c>
      <c r="D9" s="622">
        <v>0.21773315616984357</v>
      </c>
      <c r="E9" s="623">
        <v>0.41367454045080171</v>
      </c>
      <c r="F9" s="623">
        <v>0.105041222457429</v>
      </c>
      <c r="G9" s="623">
        <v>1.0616050823911186E-2</v>
      </c>
      <c r="H9" s="624">
        <v>2.7797045558747121E-2</v>
      </c>
      <c r="I9" s="625">
        <v>2.6959244400894679E-2</v>
      </c>
      <c r="K9" s="637" t="str">
        <f t="shared" si="1"/>
        <v>令和４年（2022年）</v>
      </c>
      <c r="L9" s="682">
        <f t="shared" si="0"/>
        <v>0.52065488066092258</v>
      </c>
      <c r="M9" s="636">
        <f t="shared" si="0"/>
        <v>0.53412627708601101</v>
      </c>
      <c r="O9" s="407">
        <v>6</v>
      </c>
      <c r="P9" s="556" t="s">
        <v>3</v>
      </c>
      <c r="Q9" s="674">
        <v>1.4630616417728753E-2</v>
      </c>
      <c r="R9" s="624">
        <v>8.3356983927223443E-4</v>
      </c>
      <c r="S9" s="624">
        <v>4.541055742971636E-3</v>
      </c>
      <c r="T9" s="624">
        <v>1.8220196113900217E-2</v>
      </c>
      <c r="U9" s="624">
        <v>6.948021251424903E-3</v>
      </c>
      <c r="V9" s="624">
        <v>1.0444321047231311</v>
      </c>
      <c r="W9" s="624">
        <v>8.6249922227879788E-3</v>
      </c>
      <c r="X9" s="624">
        <v>3.8930464555904085E-2</v>
      </c>
      <c r="Y9" s="624">
        <v>2.2349027582802615E-3</v>
      </c>
      <c r="Z9" s="624">
        <v>1.5638538719178476E-3</v>
      </c>
      <c r="AA9" s="624">
        <v>7.1999375771698382E-4</v>
      </c>
      <c r="AB9" s="624">
        <v>2.1925707877428415E-3</v>
      </c>
      <c r="AC9" s="624">
        <v>1.6282918258411347E-3</v>
      </c>
      <c r="AD9" s="624">
        <v>1.1265537418152349E-3</v>
      </c>
      <c r="AE9" s="624">
        <v>4.6362538949176095E-3</v>
      </c>
      <c r="AF9" s="624">
        <v>4.0939900054248763E-3</v>
      </c>
      <c r="AG9" s="624">
        <v>2.1950430900855439E-3</v>
      </c>
      <c r="AH9" s="624">
        <v>1.0647066014496168E-3</v>
      </c>
      <c r="AI9" s="624">
        <v>3.1424344335992532E-3</v>
      </c>
      <c r="AJ9" s="624">
        <v>7.7787655397186829E-3</v>
      </c>
      <c r="AK9" s="624">
        <v>1.8922495647549216E-3</v>
      </c>
      <c r="AL9" s="624">
        <v>6.6640441506549272E-4</v>
      </c>
      <c r="AM9" s="624">
        <v>2.7248050596876666E-3</v>
      </c>
      <c r="AN9" s="624">
        <v>3.8459685004411841E-3</v>
      </c>
      <c r="AO9" s="624">
        <v>2.0874275578204208E-4</v>
      </c>
      <c r="AP9" s="624">
        <v>2.7172263918024764E-4</v>
      </c>
      <c r="AQ9" s="624">
        <v>1.1071107059063145E-4</v>
      </c>
      <c r="AR9" s="624">
        <v>5.505141178146582E-4</v>
      </c>
      <c r="AS9" s="624">
        <v>5.5414208763827422E-4</v>
      </c>
      <c r="AT9" s="624">
        <v>4.8016581626539806E-4</v>
      </c>
      <c r="AU9" s="624">
        <v>9.9841489290104974E-4</v>
      </c>
      <c r="AV9" s="624">
        <v>3.7675609252031964E-2</v>
      </c>
      <c r="AW9" s="624">
        <v>8.4789448889174368E-4</v>
      </c>
      <c r="AX9" s="624">
        <v>1.1846344561541578E-3</v>
      </c>
      <c r="AY9" s="624">
        <v>1.6461587739175902E-3</v>
      </c>
      <c r="AZ9" s="624">
        <v>1.3207279623864093E-3</v>
      </c>
      <c r="BA9" s="624">
        <v>3.1100805698023519E-3</v>
      </c>
      <c r="BB9" s="624">
        <v>3.0751918028757209E-3</v>
      </c>
      <c r="BC9" s="625">
        <v>1.0271611488947036E-3</v>
      </c>
      <c r="BE9" s="407">
        <v>6</v>
      </c>
      <c r="BF9" s="556" t="s">
        <v>3</v>
      </c>
      <c r="BG9" s="674">
        <v>5.9677957752939707E-2</v>
      </c>
      <c r="BH9" s="624">
        <v>2.7669348883155747E-3</v>
      </c>
      <c r="BI9" s="624">
        <v>1.211560306461611E-2</v>
      </c>
      <c r="BJ9" s="624">
        <v>7.7909194739867488E-2</v>
      </c>
      <c r="BK9" s="624">
        <v>2.7810107556755167E-2</v>
      </c>
      <c r="BL9" s="624">
        <v>0.19215437716412523</v>
      </c>
      <c r="BM9" s="624">
        <v>3.6975582674322272E-2</v>
      </c>
      <c r="BN9" s="624">
        <v>0.16305584292924277</v>
      </c>
      <c r="BO9" s="624">
        <v>8.3867768042843165E-3</v>
      </c>
      <c r="BP9" s="624">
        <v>6.1906741699145644E-3</v>
      </c>
      <c r="BQ9" s="624">
        <v>2.7068719547078046E-3</v>
      </c>
      <c r="BR9" s="624">
        <v>9.0491286852518085E-3</v>
      </c>
      <c r="BS9" s="624">
        <v>6.3101076121690981E-3</v>
      </c>
      <c r="BT9" s="624">
        <v>4.0572706305844978E-3</v>
      </c>
      <c r="BU9" s="624">
        <v>1.6867329031264797E-2</v>
      </c>
      <c r="BV9" s="624">
        <v>1.5937711946295854E-2</v>
      </c>
      <c r="BW9" s="624">
        <v>7.8521295821900004E-3</v>
      </c>
      <c r="BX9" s="624">
        <v>2.8540973513297018E-3</v>
      </c>
      <c r="BY9" s="624">
        <v>1.1330102754393206E-2</v>
      </c>
      <c r="BZ9" s="624">
        <v>3.1614451959676305E-2</v>
      </c>
      <c r="CA9" s="624">
        <v>6.1570466079146052E-3</v>
      </c>
      <c r="CB9" s="624">
        <v>1.9798230642930664E-3</v>
      </c>
      <c r="CC9" s="624">
        <v>8.3601686469505741E-3</v>
      </c>
      <c r="CD9" s="624">
        <v>1.5445444558423728E-2</v>
      </c>
      <c r="CE9" s="624">
        <v>9.0876438272690396E-6</v>
      </c>
      <c r="CF9" s="624">
        <v>2.7522745140618524E-5</v>
      </c>
      <c r="CG9" s="624">
        <v>3.3560412631666686E-5</v>
      </c>
      <c r="CH9" s="624">
        <v>7.5305534153332742E-4</v>
      </c>
      <c r="CI9" s="624">
        <v>7.3546866723397692E-4</v>
      </c>
      <c r="CJ9" s="624">
        <v>9.3422794044553073E-4</v>
      </c>
      <c r="CK9" s="624">
        <v>3.4093203635770859E-3</v>
      </c>
      <c r="CL9" s="624">
        <v>0.16252201099527963</v>
      </c>
      <c r="CM9" s="624">
        <v>2.243291697035194E-3</v>
      </c>
      <c r="CN9" s="624">
        <v>3.8978448305981945E-3</v>
      </c>
      <c r="CO9" s="624">
        <v>4.4800050496361914E-3</v>
      </c>
      <c r="CP9" s="624">
        <v>2.9044384037345554E-3</v>
      </c>
      <c r="CQ9" s="624">
        <v>1.217640043223874E-2</v>
      </c>
      <c r="CR9" s="624">
        <v>9.3294307205259563E-3</v>
      </c>
      <c r="CS9" s="625">
        <v>3.6746906569778081E-3</v>
      </c>
    </row>
    <row r="10" spans="2:97" ht="20.149999999999999" customHeight="1" x14ac:dyDescent="0.2">
      <c r="B10" s="143">
        <v>7</v>
      </c>
      <c r="C10" s="506" t="s">
        <v>4</v>
      </c>
      <c r="D10" s="614">
        <v>3.4692434349733681E-2</v>
      </c>
      <c r="E10" s="615">
        <v>0.46908648437679334</v>
      </c>
      <c r="F10" s="615">
        <v>5.7293110088114975E-2</v>
      </c>
      <c r="G10" s="615">
        <v>1.6227961740925959E-2</v>
      </c>
      <c r="H10" s="616">
        <v>1.1113393592315801E-2</v>
      </c>
      <c r="I10" s="617">
        <v>9.9311176782396517E-3</v>
      </c>
      <c r="K10" s="638" t="str">
        <f t="shared" si="1"/>
        <v>令和５年（2023年）</v>
      </c>
      <c r="L10" s="682">
        <f t="shared" si="0"/>
        <v>0.54715948066986786</v>
      </c>
      <c r="M10" s="636">
        <f t="shared" si="0"/>
        <v>0.5960677179768451</v>
      </c>
      <c r="O10" s="143">
        <v>7</v>
      </c>
      <c r="P10" s="506" t="s">
        <v>4</v>
      </c>
      <c r="Q10" s="672">
        <v>5.2299847819600764E-4</v>
      </c>
      <c r="R10" s="616">
        <v>1.3347454340964489E-3</v>
      </c>
      <c r="S10" s="616">
        <v>2.7166801170926217E-4</v>
      </c>
      <c r="T10" s="616">
        <v>1.711694694906405E-4</v>
      </c>
      <c r="U10" s="616">
        <v>1.9012437098911496E-4</v>
      </c>
      <c r="V10" s="616">
        <v>1.9003818176721541E-4</v>
      </c>
      <c r="W10" s="616">
        <v>1.0085225089375101</v>
      </c>
      <c r="X10" s="616">
        <v>1.1179678428249929E-4</v>
      </c>
      <c r="Y10" s="616">
        <v>6.0176261758126352E-4</v>
      </c>
      <c r="Z10" s="616">
        <v>8.7072593714882787E-4</v>
      </c>
      <c r="AA10" s="616">
        <v>2.5245409484925735E-4</v>
      </c>
      <c r="AB10" s="616">
        <v>1.9365754685428724E-4</v>
      </c>
      <c r="AC10" s="616">
        <v>1.1943013513363447E-4</v>
      </c>
      <c r="AD10" s="616">
        <v>8.2752470813598675E-5</v>
      </c>
      <c r="AE10" s="616">
        <v>1.4805977824259526E-4</v>
      </c>
      <c r="AF10" s="616">
        <v>1.195103513155511E-4</v>
      </c>
      <c r="AG10" s="616">
        <v>8.4318690880433159E-5</v>
      </c>
      <c r="AH10" s="616">
        <v>6.516327225752444E-5</v>
      </c>
      <c r="AI10" s="616">
        <v>1.4030786391915661E-4</v>
      </c>
      <c r="AJ10" s="616">
        <v>4.3716424997013588E-4</v>
      </c>
      <c r="AK10" s="616">
        <v>3.8372485290579477E-4</v>
      </c>
      <c r="AL10" s="616">
        <v>1.23686254569726E-3</v>
      </c>
      <c r="AM10" s="616">
        <v>5.283746358226097E-4</v>
      </c>
      <c r="AN10" s="616">
        <v>6.3441913058694197E-4</v>
      </c>
      <c r="AO10" s="616">
        <v>1.8226244663244943E-4</v>
      </c>
      <c r="AP10" s="616">
        <v>1.2385138747500211E-4</v>
      </c>
      <c r="AQ10" s="616">
        <v>4.4036266775436062E-5</v>
      </c>
      <c r="AR10" s="616">
        <v>3.5151446364685389E-3</v>
      </c>
      <c r="AS10" s="616">
        <v>1.2749377514870261E-4</v>
      </c>
      <c r="AT10" s="616">
        <v>4.1078178238596811E-4</v>
      </c>
      <c r="AU10" s="616">
        <v>1.6122680377193843E-4</v>
      </c>
      <c r="AV10" s="616">
        <v>1.4439960042428914E-4</v>
      </c>
      <c r="AW10" s="616">
        <v>2.3619171939775398E-4</v>
      </c>
      <c r="AX10" s="616">
        <v>1.3234294482063964E-4</v>
      </c>
      <c r="AY10" s="616">
        <v>3.4342724683260973E-4</v>
      </c>
      <c r="AZ10" s="616">
        <v>2.2800554485712893E-4</v>
      </c>
      <c r="BA10" s="616">
        <v>2.9337067448326849E-4</v>
      </c>
      <c r="BB10" s="616">
        <v>1.9701982312801309E-4</v>
      </c>
      <c r="BC10" s="617">
        <v>4.4283044594728595E-4</v>
      </c>
      <c r="BE10" s="143">
        <v>7</v>
      </c>
      <c r="BF10" s="506" t="s">
        <v>4</v>
      </c>
      <c r="BG10" s="672">
        <v>8.8499211255272311E-3</v>
      </c>
      <c r="BH10" s="616">
        <v>2.1368218132294971E-2</v>
      </c>
      <c r="BI10" s="616">
        <v>2.9162760671233019E-3</v>
      </c>
      <c r="BJ10" s="616">
        <v>2.1404652782333255E-3</v>
      </c>
      <c r="BK10" s="616">
        <v>1.7070199311730047E-3</v>
      </c>
      <c r="BL10" s="616">
        <v>2.4382278856398482E-3</v>
      </c>
      <c r="BM10" s="616">
        <v>0.23800787682597732</v>
      </c>
      <c r="BN10" s="616">
        <v>8.7803127244863877E-4</v>
      </c>
      <c r="BO10" s="616">
        <v>7.9021348557150213E-3</v>
      </c>
      <c r="BP10" s="616">
        <v>1.9827875339747378E-2</v>
      </c>
      <c r="BQ10" s="616">
        <v>4.5484447100874112E-3</v>
      </c>
      <c r="BR10" s="616">
        <v>3.319952125490177E-3</v>
      </c>
      <c r="BS10" s="616">
        <v>1.0148224132276787E-3</v>
      </c>
      <c r="BT10" s="616">
        <v>6.1099945210130212E-4</v>
      </c>
      <c r="BU10" s="616">
        <v>1.895102273847316E-3</v>
      </c>
      <c r="BV10" s="616">
        <v>1.2614281315036628E-3</v>
      </c>
      <c r="BW10" s="616">
        <v>5.2951164148359907E-4</v>
      </c>
      <c r="BX10" s="616">
        <v>3.4376899515667055E-4</v>
      </c>
      <c r="BY10" s="616">
        <v>2.1437314559864433E-3</v>
      </c>
      <c r="BZ10" s="616">
        <v>2.1705055735777323E-3</v>
      </c>
      <c r="CA10" s="616">
        <v>6.6215992255646127E-3</v>
      </c>
      <c r="CB10" s="616">
        <v>3.1239986026927381E-2</v>
      </c>
      <c r="CC10" s="616">
        <v>1.0572550702353495E-2</v>
      </c>
      <c r="CD10" s="616">
        <v>1.2137041481617211E-2</v>
      </c>
      <c r="CE10" s="616">
        <v>1.3539575768157434E-3</v>
      </c>
      <c r="CF10" s="616">
        <v>3.7659372175908326E-4</v>
      </c>
      <c r="CG10" s="616">
        <v>4.0523562052674857E-4</v>
      </c>
      <c r="CH10" s="616">
        <v>9.4780520963242812E-2</v>
      </c>
      <c r="CI10" s="616">
        <v>7.7828011420301695E-4</v>
      </c>
      <c r="CJ10" s="616">
        <v>8.8393974175983853E-3</v>
      </c>
      <c r="CK10" s="616">
        <v>2.1894714760691439E-3</v>
      </c>
      <c r="CL10" s="616">
        <v>1.9243268051659535E-3</v>
      </c>
      <c r="CM10" s="616">
        <v>3.1662854892893348E-3</v>
      </c>
      <c r="CN10" s="616">
        <v>1.9091147067602373E-3</v>
      </c>
      <c r="CO10" s="616">
        <v>2.2123099734027746E-3</v>
      </c>
      <c r="CP10" s="616">
        <v>2.7588269879913127E-3</v>
      </c>
      <c r="CQ10" s="616">
        <v>4.8042380854270541E-3</v>
      </c>
      <c r="CR10" s="616">
        <v>0</v>
      </c>
      <c r="CS10" s="617">
        <v>8.9211276290844157E-3</v>
      </c>
    </row>
    <row r="11" spans="2:97" ht="20.149999999999999" customHeight="1" x14ac:dyDescent="0.2">
      <c r="B11" s="143">
        <v>8</v>
      </c>
      <c r="C11" s="506" t="s">
        <v>294</v>
      </c>
      <c r="D11" s="614">
        <v>0.20723003792726624</v>
      </c>
      <c r="E11" s="615">
        <v>0.42276012265183599</v>
      </c>
      <c r="F11" s="615">
        <v>0.23321812021096022</v>
      </c>
      <c r="G11" s="615">
        <v>2.4244992422427936E-3</v>
      </c>
      <c r="H11" s="616">
        <v>2.9562918941565385E-2</v>
      </c>
      <c r="I11" s="617">
        <v>2.7167303096300603E-2</v>
      </c>
      <c r="K11" s="638" t="str">
        <f t="shared" si="1"/>
        <v>令和６年（2024年）</v>
      </c>
      <c r="L11" s="682">
        <f>IFERROR(L24/L36,"")</f>
        <v>0.54435289444561274</v>
      </c>
      <c r="M11" s="636">
        <f>IFERROR(M24/M36,"")</f>
        <v>0.57137298099833567</v>
      </c>
      <c r="O11" s="143">
        <v>8</v>
      </c>
      <c r="P11" s="506" t="s">
        <v>294</v>
      </c>
      <c r="Q11" s="672">
        <v>3.1405737014140842E-3</v>
      </c>
      <c r="R11" s="616">
        <v>1.2155899194613816E-3</v>
      </c>
      <c r="S11" s="616">
        <v>6.1966197866901813E-3</v>
      </c>
      <c r="T11" s="616">
        <v>3.4371039923564045E-3</v>
      </c>
      <c r="U11" s="616">
        <v>3.1964613825203963E-3</v>
      </c>
      <c r="V11" s="616">
        <v>1.488174062758413E-2</v>
      </c>
      <c r="W11" s="616">
        <v>5.6470541543308169E-4</v>
      </c>
      <c r="X11" s="616">
        <v>1.0478833824364446</v>
      </c>
      <c r="Y11" s="616">
        <v>6.4082077844894675E-4</v>
      </c>
      <c r="Z11" s="616">
        <v>4.2178986887632852E-4</v>
      </c>
      <c r="AA11" s="616">
        <v>2.4898341424138196E-4</v>
      </c>
      <c r="AB11" s="616">
        <v>9.7220669396000446E-4</v>
      </c>
      <c r="AC11" s="616">
        <v>2.0769141740216101E-3</v>
      </c>
      <c r="AD11" s="616">
        <v>2.4277354854740384E-3</v>
      </c>
      <c r="AE11" s="616">
        <v>1.7144403977792107E-2</v>
      </c>
      <c r="AF11" s="616">
        <v>5.816955251923773E-3</v>
      </c>
      <c r="AG11" s="616">
        <v>4.472053997971708E-3</v>
      </c>
      <c r="AH11" s="616">
        <v>5.0680651504443142E-3</v>
      </c>
      <c r="AI11" s="616">
        <v>1.1231700285386132E-2</v>
      </c>
      <c r="AJ11" s="616">
        <v>9.1304003702407273E-3</v>
      </c>
      <c r="AK11" s="616">
        <v>4.2241039357322659E-3</v>
      </c>
      <c r="AL11" s="616">
        <v>3.8572601735091956E-4</v>
      </c>
      <c r="AM11" s="616">
        <v>9.383378433456763E-3</v>
      </c>
      <c r="AN11" s="616">
        <v>4.8732956053945571E-3</v>
      </c>
      <c r="AO11" s="616">
        <v>1.4823059082355497E-3</v>
      </c>
      <c r="AP11" s="616">
        <v>1.0675980311847368E-3</v>
      </c>
      <c r="AQ11" s="616">
        <v>4.0231198428911921E-4</v>
      </c>
      <c r="AR11" s="616">
        <v>1.5614305808863747E-3</v>
      </c>
      <c r="AS11" s="616">
        <v>1.1002352734632214E-3</v>
      </c>
      <c r="AT11" s="616">
        <v>8.465367737189079E-4</v>
      </c>
      <c r="AU11" s="616">
        <v>7.4128883215385884E-4</v>
      </c>
      <c r="AV11" s="616">
        <v>1.3877397121879183E-3</v>
      </c>
      <c r="AW11" s="616">
        <v>2.0879244291914182E-3</v>
      </c>
      <c r="AX11" s="616">
        <v>2.2874193278906436E-3</v>
      </c>
      <c r="AY11" s="616">
        <v>1.1456090847068788E-3</v>
      </c>
      <c r="AZ11" s="616">
        <v>1.0335757228409038E-3</v>
      </c>
      <c r="BA11" s="616">
        <v>1.4987320939542457E-3</v>
      </c>
      <c r="BB11" s="616">
        <v>1.0810037052743035E-2</v>
      </c>
      <c r="BC11" s="617">
        <v>7.8331756009003973E-4</v>
      </c>
      <c r="BE11" s="143">
        <v>8</v>
      </c>
      <c r="BF11" s="506" t="s">
        <v>294</v>
      </c>
      <c r="BG11" s="672">
        <v>1.0893899907949055E-2</v>
      </c>
      <c r="BH11" s="616">
        <v>3.577354292345613E-3</v>
      </c>
      <c r="BI11" s="616">
        <v>2.4088348363985903E-2</v>
      </c>
      <c r="BJ11" s="616">
        <v>1.2943931991530131E-2</v>
      </c>
      <c r="BK11" s="616">
        <v>1.2708269806735338E-2</v>
      </c>
      <c r="BL11" s="616">
        <v>6.3895943760655452E-2</v>
      </c>
      <c r="BM11" s="616">
        <v>7.5554080650850426E-4</v>
      </c>
      <c r="BN11" s="616">
        <v>0.21706802940056424</v>
      </c>
      <c r="BO11" s="616">
        <v>9.7485807950543988E-4</v>
      </c>
      <c r="BP11" s="616">
        <v>6.9529820831789224E-4</v>
      </c>
      <c r="BQ11" s="616">
        <v>3.2275403176837311E-4</v>
      </c>
      <c r="BR11" s="616">
        <v>3.4665740501056402E-3</v>
      </c>
      <c r="BS11" s="616">
        <v>8.4036257140460181E-3</v>
      </c>
      <c r="BT11" s="616">
        <v>9.8840225471835772E-3</v>
      </c>
      <c r="BU11" s="616">
        <v>7.7036871341443505E-2</v>
      </c>
      <c r="BV11" s="616">
        <v>2.4534845897893367E-2</v>
      </c>
      <c r="BW11" s="616">
        <v>1.8439877756815298E-2</v>
      </c>
      <c r="BX11" s="616">
        <v>2.1361462228055871E-2</v>
      </c>
      <c r="BY11" s="616">
        <v>4.9349424683473225E-2</v>
      </c>
      <c r="BZ11" s="616">
        <v>3.9582320834757649E-2</v>
      </c>
      <c r="CA11" s="616">
        <v>1.6832753909356457E-2</v>
      </c>
      <c r="CB11" s="616">
        <v>0</v>
      </c>
      <c r="CC11" s="616">
        <v>3.6743686168870776E-2</v>
      </c>
      <c r="CD11" s="616">
        <v>2.0451521506622564E-2</v>
      </c>
      <c r="CE11" s="616">
        <v>5.249752242690477E-3</v>
      </c>
      <c r="CF11" s="616">
        <v>2.5373769200039025E-3</v>
      </c>
      <c r="CG11" s="616">
        <v>7.3561252162789514E-4</v>
      </c>
      <c r="CH11" s="616">
        <v>4.2178559026389692E-3</v>
      </c>
      <c r="CI11" s="616">
        <v>2.1756126959053676E-3</v>
      </c>
      <c r="CJ11" s="616">
        <v>1.7501544959100013E-3</v>
      </c>
      <c r="CK11" s="616">
        <v>1.5596863620328961E-3</v>
      </c>
      <c r="CL11" s="616">
        <v>2.3645666122508869E-3</v>
      </c>
      <c r="CM11" s="616">
        <v>7.4235341426022276E-3</v>
      </c>
      <c r="CN11" s="616">
        <v>8.3640462130699384E-3</v>
      </c>
      <c r="CO11" s="616">
        <v>1.4096901033318935E-3</v>
      </c>
      <c r="CP11" s="616">
        <v>8.5641084518618259E-4</v>
      </c>
      <c r="CQ11" s="616">
        <v>4.7487372467151668E-3</v>
      </c>
      <c r="CR11" s="616">
        <v>4.6101975326634632E-2</v>
      </c>
      <c r="CS11" s="617">
        <v>2.0580853213399016E-3</v>
      </c>
    </row>
    <row r="12" spans="2:97" ht="20.149999999999999" customHeight="1" x14ac:dyDescent="0.2">
      <c r="B12" s="143">
        <v>9</v>
      </c>
      <c r="C12" s="506" t="s">
        <v>5</v>
      </c>
      <c r="D12" s="614">
        <v>0.4104198134417304</v>
      </c>
      <c r="E12" s="615">
        <v>0.47758252646201299</v>
      </c>
      <c r="F12" s="615">
        <v>0.19352996822404719</v>
      </c>
      <c r="G12" s="615">
        <v>3.2345832731230149E-4</v>
      </c>
      <c r="H12" s="616">
        <v>2.844436387861346E-2</v>
      </c>
      <c r="I12" s="617">
        <v>2.4605851106067007E-2</v>
      </c>
      <c r="K12" s="638" t="str">
        <f t="shared" si="1"/>
        <v/>
      </c>
      <c r="L12" s="682" t="str">
        <f t="shared" si="0"/>
        <v/>
      </c>
      <c r="M12" s="636" t="str">
        <f t="shared" si="0"/>
        <v/>
      </c>
      <c r="O12" s="143">
        <v>9</v>
      </c>
      <c r="P12" s="506" t="s">
        <v>5</v>
      </c>
      <c r="Q12" s="672">
        <v>1.9031295814013866E-3</v>
      </c>
      <c r="R12" s="616">
        <v>3.0448646266208765E-4</v>
      </c>
      <c r="S12" s="616">
        <v>1.0709830518390508E-3</v>
      </c>
      <c r="T12" s="616">
        <v>5.5943886555660175E-4</v>
      </c>
      <c r="U12" s="616">
        <v>6.2243051693569877E-4</v>
      </c>
      <c r="V12" s="616">
        <v>6.79878572026941E-3</v>
      </c>
      <c r="W12" s="616">
        <v>1.2293189767390016E-2</v>
      </c>
      <c r="X12" s="616">
        <v>1.8595234005223363E-3</v>
      </c>
      <c r="Y12" s="616">
        <v>1.0787270228359653</v>
      </c>
      <c r="Z12" s="616">
        <v>4.7146423642920052E-3</v>
      </c>
      <c r="AA12" s="616">
        <v>2.8645069953286793E-4</v>
      </c>
      <c r="AB12" s="616">
        <v>2.0549283765270514E-3</v>
      </c>
      <c r="AC12" s="616">
        <v>9.0504385698221331E-3</v>
      </c>
      <c r="AD12" s="616">
        <v>1.5713580118874456E-3</v>
      </c>
      <c r="AE12" s="616">
        <v>1.9773128958917091E-3</v>
      </c>
      <c r="AF12" s="616">
        <v>1.0055301666112234E-2</v>
      </c>
      <c r="AG12" s="616">
        <v>3.4219987553134358E-3</v>
      </c>
      <c r="AH12" s="616">
        <v>1.237987144381197E-3</v>
      </c>
      <c r="AI12" s="616">
        <v>1.34686603846142E-3</v>
      </c>
      <c r="AJ12" s="616">
        <v>1.3794795820658966E-3</v>
      </c>
      <c r="AK12" s="616">
        <v>2.663923711068087E-2</v>
      </c>
      <c r="AL12" s="616">
        <v>7.1159643232394487E-4</v>
      </c>
      <c r="AM12" s="616">
        <v>3.8932640513935734E-3</v>
      </c>
      <c r="AN12" s="616">
        <v>4.7647197121270093E-4</v>
      </c>
      <c r="AO12" s="616">
        <v>3.6992910847828822E-4</v>
      </c>
      <c r="AP12" s="616">
        <v>4.2789032884596375E-4</v>
      </c>
      <c r="AQ12" s="616">
        <v>5.2232704091952629E-4</v>
      </c>
      <c r="AR12" s="616">
        <v>6.9912665893369168E-4</v>
      </c>
      <c r="AS12" s="616">
        <v>3.2103581535436492E-4</v>
      </c>
      <c r="AT12" s="616">
        <v>4.2646656150467866E-4</v>
      </c>
      <c r="AU12" s="616">
        <v>1.179665475667597E-3</v>
      </c>
      <c r="AV12" s="616">
        <v>7.6229810874200608E-4</v>
      </c>
      <c r="AW12" s="616">
        <v>3.9284842279844746E-4</v>
      </c>
      <c r="AX12" s="616">
        <v>5.3116598869007729E-4</v>
      </c>
      <c r="AY12" s="616">
        <v>1.0183028047186695E-3</v>
      </c>
      <c r="AZ12" s="616">
        <v>7.2636135104102624E-4</v>
      </c>
      <c r="BA12" s="616">
        <v>7.409887476111139E-4</v>
      </c>
      <c r="BB12" s="616">
        <v>2.6256693164333914E-3</v>
      </c>
      <c r="BC12" s="617">
        <v>1.7220281789793021E-3</v>
      </c>
      <c r="BE12" s="143">
        <v>9</v>
      </c>
      <c r="BF12" s="506" t="s">
        <v>5</v>
      </c>
      <c r="BG12" s="672">
        <v>2.9968422970890526E-3</v>
      </c>
      <c r="BH12" s="616">
        <v>4.795381088935138E-5</v>
      </c>
      <c r="BI12" s="616">
        <v>1.4042767169699867E-3</v>
      </c>
      <c r="BJ12" s="616">
        <v>6.3360891234616381E-4</v>
      </c>
      <c r="BK12" s="616">
        <v>8.0410352162791276E-4</v>
      </c>
      <c r="BL12" s="616">
        <v>1.4274420531840601E-2</v>
      </c>
      <c r="BM12" s="616">
        <v>2.5945104325158053E-2</v>
      </c>
      <c r="BN12" s="616">
        <v>3.0195139567649565E-3</v>
      </c>
      <c r="BO12" s="616">
        <v>0.17671626404589166</v>
      </c>
      <c r="BP12" s="616">
        <v>9.9315554660251472E-3</v>
      </c>
      <c r="BQ12" s="616">
        <v>2.8382685647263813E-4</v>
      </c>
      <c r="BR12" s="616">
        <v>4.090171811005355E-3</v>
      </c>
      <c r="BS12" s="616">
        <v>1.9781648731305147E-2</v>
      </c>
      <c r="BT12" s="616">
        <v>3.0422590477620121E-3</v>
      </c>
      <c r="BU12" s="616">
        <v>3.6838790297972651E-3</v>
      </c>
      <c r="BV12" s="616">
        <v>2.1428822841949479E-2</v>
      </c>
      <c r="BW12" s="616">
        <v>6.5321343625867022E-3</v>
      </c>
      <c r="BX12" s="616">
        <v>1.5833190880905979E-3</v>
      </c>
      <c r="BY12" s="616">
        <v>2.1782919206846251E-3</v>
      </c>
      <c r="BZ12" s="616">
        <v>2.5177220627088772E-3</v>
      </c>
      <c r="CA12" s="616">
        <v>5.6917013321959253E-2</v>
      </c>
      <c r="CB12" s="616">
        <v>6.7150169827306954E-5</v>
      </c>
      <c r="CC12" s="616">
        <v>4.8006681954462851E-3</v>
      </c>
      <c r="CD12" s="616">
        <v>4.9680282268110972E-4</v>
      </c>
      <c r="CE12" s="616">
        <v>2.0029970625900926E-4</v>
      </c>
      <c r="CF12" s="616">
        <v>1.2137530607012769E-5</v>
      </c>
      <c r="CG12" s="616">
        <v>6.5640975217415735E-5</v>
      </c>
      <c r="CH12" s="616">
        <v>3.3002304590202005E-5</v>
      </c>
      <c r="CI12" s="616">
        <v>1.0566756989729012E-5</v>
      </c>
      <c r="CJ12" s="616">
        <v>2.0458730834775108E-4</v>
      </c>
      <c r="CK12" s="616">
        <v>1.8260914338142109E-3</v>
      </c>
      <c r="CL12" s="616">
        <v>6.2827033855644753E-4</v>
      </c>
      <c r="CM12" s="616">
        <v>4.4568431811137081E-4</v>
      </c>
      <c r="CN12" s="616">
        <v>7.6309048032878804E-4</v>
      </c>
      <c r="CO12" s="616">
        <v>1.5167473412056505E-3</v>
      </c>
      <c r="CP12" s="616">
        <v>1.0081942674403527E-3</v>
      </c>
      <c r="CQ12" s="616">
        <v>1.0364765321917281E-3</v>
      </c>
      <c r="CR12" s="616">
        <v>5.3910574569322632E-3</v>
      </c>
      <c r="CS12" s="617">
        <v>2.7534647775891057E-3</v>
      </c>
    </row>
    <row r="13" spans="2:97" ht="20.149999999999999" customHeight="1" x14ac:dyDescent="0.2">
      <c r="B13" s="419">
        <v>10</v>
      </c>
      <c r="C13" s="531" t="s">
        <v>6</v>
      </c>
      <c r="D13" s="618">
        <v>1.4552365004982359E-2</v>
      </c>
      <c r="E13" s="619">
        <v>0.40849711044729575</v>
      </c>
      <c r="F13" s="619">
        <v>0.18427407818662903</v>
      </c>
      <c r="G13" s="619">
        <v>1.6522792173406277E-4</v>
      </c>
      <c r="H13" s="620">
        <v>0.1835416371191326</v>
      </c>
      <c r="I13" s="621">
        <v>0.1603922414464492</v>
      </c>
      <c r="K13" s="638" t="str">
        <f t="shared" si="1"/>
        <v/>
      </c>
      <c r="L13" s="682" t="str">
        <f t="shared" si="0"/>
        <v/>
      </c>
      <c r="M13" s="636" t="str">
        <f t="shared" si="0"/>
        <v/>
      </c>
      <c r="O13" s="419">
        <v>10</v>
      </c>
      <c r="P13" s="531" t="s">
        <v>6</v>
      </c>
      <c r="Q13" s="673">
        <v>1.001940128895413E-5</v>
      </c>
      <c r="R13" s="620">
        <v>4.6227386185344869E-5</v>
      </c>
      <c r="S13" s="620">
        <v>1.2710167614437758E-5</v>
      </c>
      <c r="T13" s="620">
        <v>7.9335515127654137E-6</v>
      </c>
      <c r="U13" s="620">
        <v>2.4952208896934043E-5</v>
      </c>
      <c r="V13" s="620">
        <v>1.7202154000701615E-5</v>
      </c>
      <c r="W13" s="620">
        <v>1.0628162205004684E-5</v>
      </c>
      <c r="X13" s="620">
        <v>3.2546268663682945E-5</v>
      </c>
      <c r="Y13" s="620">
        <v>8.2106603841742738E-5</v>
      </c>
      <c r="Z13" s="620">
        <v>1.0037038818959358</v>
      </c>
      <c r="AA13" s="620">
        <v>4.3719117600124657E-6</v>
      </c>
      <c r="AB13" s="620">
        <v>3.277403900429846E-3</v>
      </c>
      <c r="AC13" s="620">
        <v>1.3280887985444331E-3</v>
      </c>
      <c r="AD13" s="620">
        <v>1.3339202697144571E-3</v>
      </c>
      <c r="AE13" s="620">
        <v>2.5347650076380091E-4</v>
      </c>
      <c r="AF13" s="620">
        <v>1.7906667825399213E-5</v>
      </c>
      <c r="AG13" s="620">
        <v>2.8745039605080502E-4</v>
      </c>
      <c r="AH13" s="620">
        <v>1.5490302547710059E-4</v>
      </c>
      <c r="AI13" s="620">
        <v>7.593759029672632E-4</v>
      </c>
      <c r="AJ13" s="620">
        <v>3.3141946771970081E-5</v>
      </c>
      <c r="AK13" s="620">
        <v>3.6027357413255545E-4</v>
      </c>
      <c r="AL13" s="620">
        <v>1.0199693154246439E-5</v>
      </c>
      <c r="AM13" s="620">
        <v>2.2939749428831115E-5</v>
      </c>
      <c r="AN13" s="620">
        <v>3.6897583976664468E-6</v>
      </c>
      <c r="AO13" s="620">
        <v>5.9220335378306219E-6</v>
      </c>
      <c r="AP13" s="620">
        <v>6.213856430443385E-6</v>
      </c>
      <c r="AQ13" s="620">
        <v>6.9626786727975078E-6</v>
      </c>
      <c r="AR13" s="620">
        <v>1.8215742530669486E-5</v>
      </c>
      <c r="AS13" s="620">
        <v>4.97021494543622E-6</v>
      </c>
      <c r="AT13" s="620">
        <v>7.8213839146191032E-6</v>
      </c>
      <c r="AU13" s="620">
        <v>5.1599529659698638E-6</v>
      </c>
      <c r="AV13" s="620">
        <v>4.17585704427459E-6</v>
      </c>
      <c r="AW13" s="620">
        <v>4.6733415642616504E-6</v>
      </c>
      <c r="AX13" s="620">
        <v>9.7071351808874499E-6</v>
      </c>
      <c r="AY13" s="620">
        <v>5.8872793028082473E-6</v>
      </c>
      <c r="AZ13" s="620">
        <v>5.3671804900831018E-6</v>
      </c>
      <c r="BA13" s="620">
        <v>6.0119472721836125E-6</v>
      </c>
      <c r="BB13" s="620">
        <v>5.159418981930643E-6</v>
      </c>
      <c r="BC13" s="621">
        <v>4.5618479190153035E-5</v>
      </c>
      <c r="BE13" s="419">
        <v>10</v>
      </c>
      <c r="BF13" s="531" t="s">
        <v>6</v>
      </c>
      <c r="BG13" s="673">
        <v>9.451621099224924E-5</v>
      </c>
      <c r="BH13" s="620">
        <v>2.3976905444675688E-3</v>
      </c>
      <c r="BI13" s="620">
        <v>0</v>
      </c>
      <c r="BJ13" s="620">
        <v>2.8074661868218519E-4</v>
      </c>
      <c r="BK13" s="620">
        <v>1.1565992117263362E-3</v>
      </c>
      <c r="BL13" s="620">
        <v>6.8976479350053615E-6</v>
      </c>
      <c r="BM13" s="620">
        <v>0</v>
      </c>
      <c r="BN13" s="620">
        <v>1.674765611101255E-3</v>
      </c>
      <c r="BO13" s="620">
        <v>4.5417187510153004E-3</v>
      </c>
      <c r="BP13" s="620">
        <v>0.2527074970931773</v>
      </c>
      <c r="BQ13" s="620">
        <v>9.1001913303228338E-5</v>
      </c>
      <c r="BR13" s="620">
        <v>0.22170054991942245</v>
      </c>
      <c r="BS13" s="620">
        <v>8.9422585590189049E-2</v>
      </c>
      <c r="BT13" s="620">
        <v>8.8039990202973678E-2</v>
      </c>
      <c r="BU13" s="620">
        <v>1.6214181200958688E-2</v>
      </c>
      <c r="BV13" s="620">
        <v>4.4349219319900159E-4</v>
      </c>
      <c r="BW13" s="620">
        <v>1.831144344015102E-2</v>
      </c>
      <c r="BX13" s="620">
        <v>9.5199734949932384E-3</v>
      </c>
      <c r="BY13" s="620">
        <v>4.9909414531873725E-2</v>
      </c>
      <c r="BZ13" s="620">
        <v>1.6947764210366364E-3</v>
      </c>
      <c r="CA13" s="620">
        <v>1.9564651352060269E-2</v>
      </c>
      <c r="CB13" s="620">
        <v>0</v>
      </c>
      <c r="CC13" s="620">
        <v>2.9357159869159774E-5</v>
      </c>
      <c r="CD13" s="620">
        <v>0</v>
      </c>
      <c r="CE13" s="620">
        <v>0</v>
      </c>
      <c r="CF13" s="620">
        <v>0</v>
      </c>
      <c r="CG13" s="620">
        <v>0</v>
      </c>
      <c r="CH13" s="620">
        <v>5.0582735172716067E-4</v>
      </c>
      <c r="CI13" s="620">
        <v>0</v>
      </c>
      <c r="CJ13" s="620">
        <v>3.3283476383009856E-5</v>
      </c>
      <c r="CK13" s="620">
        <v>0</v>
      </c>
      <c r="CL13" s="620">
        <v>2.8517314926923673E-6</v>
      </c>
      <c r="CM13" s="620">
        <v>4.8170767465044777E-6</v>
      </c>
      <c r="CN13" s="620">
        <v>1.6400426794912823E-4</v>
      </c>
      <c r="CO13" s="620">
        <v>2.2587220707468885E-5</v>
      </c>
      <c r="CP13" s="620">
        <v>2.2530819884551119E-5</v>
      </c>
      <c r="CQ13" s="620">
        <v>5.9995153144466046E-5</v>
      </c>
      <c r="CR13" s="620">
        <v>2.4290121207704812E-5</v>
      </c>
      <c r="CS13" s="621">
        <v>2.5029265016621753E-3</v>
      </c>
    </row>
    <row r="14" spans="2:97" ht="20.149999999999999" customHeight="1" x14ac:dyDescent="0.2">
      <c r="B14" s="421">
        <v>11</v>
      </c>
      <c r="C14" s="556" t="s">
        <v>7</v>
      </c>
      <c r="D14" s="622">
        <v>2.3526445270572904E-2</v>
      </c>
      <c r="E14" s="623">
        <v>0.30450500289476334</v>
      </c>
      <c r="F14" s="623">
        <v>0.13640531882848078</v>
      </c>
      <c r="G14" s="623">
        <v>6.3419680299664342E-4</v>
      </c>
      <c r="H14" s="624">
        <v>0.12307467662930882</v>
      </c>
      <c r="I14" s="625">
        <v>0.10939971255938562</v>
      </c>
      <c r="K14" s="638" t="str">
        <f t="shared" si="1"/>
        <v/>
      </c>
      <c r="L14" s="682" t="str">
        <f t="shared" si="0"/>
        <v/>
      </c>
      <c r="M14" s="636" t="str">
        <f t="shared" si="0"/>
        <v/>
      </c>
      <c r="O14" s="421">
        <v>11</v>
      </c>
      <c r="P14" s="556" t="s">
        <v>7</v>
      </c>
      <c r="Q14" s="674">
        <v>7.6540522373653579E-6</v>
      </c>
      <c r="R14" s="624">
        <v>7.8094167295751177E-6</v>
      </c>
      <c r="S14" s="624">
        <v>3.9450692881262202E-5</v>
      </c>
      <c r="T14" s="624">
        <v>5.1446793264223287E-6</v>
      </c>
      <c r="U14" s="624">
        <v>2.3766496646007058E-5</v>
      </c>
      <c r="V14" s="624">
        <v>7.6328698127526212E-5</v>
      </c>
      <c r="W14" s="624">
        <v>7.8039031491807994E-6</v>
      </c>
      <c r="X14" s="624">
        <v>7.1272750307821073E-5</v>
      </c>
      <c r="Y14" s="624">
        <v>6.9309828690294347E-5</v>
      </c>
      <c r="Z14" s="624">
        <v>6.9179850398396907E-5</v>
      </c>
      <c r="AA14" s="624">
        <v>1.0093649230085526</v>
      </c>
      <c r="AB14" s="624">
        <v>1.85020324975031E-3</v>
      </c>
      <c r="AC14" s="624">
        <v>1.081990306393627E-3</v>
      </c>
      <c r="AD14" s="624">
        <v>6.0855920741279652E-4</v>
      </c>
      <c r="AE14" s="624">
        <v>2.2138154824588602E-3</v>
      </c>
      <c r="AF14" s="624">
        <v>1.4932345463204515E-3</v>
      </c>
      <c r="AG14" s="624">
        <v>1.2465790492693831E-3</v>
      </c>
      <c r="AH14" s="624">
        <v>2.6796310415422016E-4</v>
      </c>
      <c r="AI14" s="624">
        <v>1.1904852668224212E-3</v>
      </c>
      <c r="AJ14" s="624">
        <v>1.7321733765309174E-4</v>
      </c>
      <c r="AK14" s="624">
        <v>2.2189676773010005E-4</v>
      </c>
      <c r="AL14" s="624">
        <v>1.9410154270365636E-5</v>
      </c>
      <c r="AM14" s="624">
        <v>2.2667704094528874E-5</v>
      </c>
      <c r="AN14" s="624">
        <v>4.2858245451868581E-6</v>
      </c>
      <c r="AO14" s="624">
        <v>5.3789490725158291E-6</v>
      </c>
      <c r="AP14" s="624">
        <v>6.3266028831176377E-6</v>
      </c>
      <c r="AQ14" s="624">
        <v>4.9861375642911302E-6</v>
      </c>
      <c r="AR14" s="624">
        <v>9.5878557074428327E-6</v>
      </c>
      <c r="AS14" s="624">
        <v>8.2959290364591075E-6</v>
      </c>
      <c r="AT14" s="624">
        <v>1.1883606923992073E-5</v>
      </c>
      <c r="AU14" s="624">
        <v>5.5123371942505843E-6</v>
      </c>
      <c r="AV14" s="624">
        <v>4.8458504914043575E-5</v>
      </c>
      <c r="AW14" s="624">
        <v>1.0902705178859721E-5</v>
      </c>
      <c r="AX14" s="624">
        <v>2.0433573230302864E-5</v>
      </c>
      <c r="AY14" s="624">
        <v>2.3208757147113424E-5</v>
      </c>
      <c r="AZ14" s="624">
        <v>1.3369221110891707E-5</v>
      </c>
      <c r="BA14" s="624">
        <v>1.1529474071153406E-5</v>
      </c>
      <c r="BB14" s="624">
        <v>3.9703530557851473E-5</v>
      </c>
      <c r="BC14" s="625">
        <v>5.8674012011332054E-5</v>
      </c>
      <c r="BE14" s="421">
        <v>11</v>
      </c>
      <c r="BF14" s="556" t="s">
        <v>7</v>
      </c>
      <c r="BG14" s="674">
        <v>0</v>
      </c>
      <c r="BH14" s="624">
        <v>2.397690544467569E-5</v>
      </c>
      <c r="BI14" s="624">
        <v>1.1998089419527904E-3</v>
      </c>
      <c r="BJ14" s="624">
        <v>2.548458739761224E-6</v>
      </c>
      <c r="BK14" s="624">
        <v>7.4425070212735215E-4</v>
      </c>
      <c r="BL14" s="624">
        <v>2.58616093860988E-3</v>
      </c>
      <c r="BM14" s="624">
        <v>0</v>
      </c>
      <c r="BN14" s="624">
        <v>2.5677874287949299E-3</v>
      </c>
      <c r="BO14" s="624">
        <v>2.4211380900737494E-3</v>
      </c>
      <c r="BP14" s="624">
        <v>2.5195975298422488E-3</v>
      </c>
      <c r="BQ14" s="624">
        <v>0.39424038082165358</v>
      </c>
      <c r="BR14" s="624">
        <v>7.6930279392960391E-2</v>
      </c>
      <c r="BS14" s="624">
        <v>4.4939139255180408E-2</v>
      </c>
      <c r="BT14" s="624">
        <v>2.4352237223596716E-2</v>
      </c>
      <c r="BU14" s="624">
        <v>9.1549834365367622E-2</v>
      </c>
      <c r="BV14" s="624">
        <v>6.0167479177205427E-2</v>
      </c>
      <c r="BW14" s="624">
        <v>4.9508164860429651E-2</v>
      </c>
      <c r="BX14" s="624">
        <v>8.3492285853035957E-3</v>
      </c>
      <c r="BY14" s="624">
        <v>4.8282290947728991E-2</v>
      </c>
      <c r="BZ14" s="624">
        <v>6.965999432758046E-3</v>
      </c>
      <c r="CA14" s="624">
        <v>7.4126643566130405E-3</v>
      </c>
      <c r="CB14" s="624">
        <v>4.9739529757428735E-4</v>
      </c>
      <c r="CC14" s="624">
        <v>2.2293783058534866E-4</v>
      </c>
      <c r="CD14" s="624">
        <v>3.6713678532026927E-6</v>
      </c>
      <c r="CE14" s="624">
        <v>1.3285889968632271E-5</v>
      </c>
      <c r="CF14" s="624">
        <v>0</v>
      </c>
      <c r="CG14" s="624">
        <v>0</v>
      </c>
      <c r="CH14" s="624">
        <v>1.0249087325761922E-5</v>
      </c>
      <c r="CI14" s="624">
        <v>6.4485776440021927E-5</v>
      </c>
      <c r="CJ14" s="624">
        <v>2.0324438637601592E-4</v>
      </c>
      <c r="CK14" s="624">
        <v>2.3625912805572599E-5</v>
      </c>
      <c r="CL14" s="624">
        <v>1.7212919910018598E-3</v>
      </c>
      <c r="CM14" s="624">
        <v>2.113230624879573E-4</v>
      </c>
      <c r="CN14" s="624">
        <v>3.8585857255919514E-4</v>
      </c>
      <c r="CO14" s="624">
        <v>7.1784043892229887E-4</v>
      </c>
      <c r="CP14" s="624">
        <v>3.1147660042525724E-4</v>
      </c>
      <c r="CQ14" s="624">
        <v>2.7215574850438098E-4</v>
      </c>
      <c r="CR14" s="624">
        <v>9.6553231800626635E-4</v>
      </c>
      <c r="CS14" s="625">
        <v>2.1801225413992519E-3</v>
      </c>
    </row>
    <row r="15" spans="2:97" ht="20.149999999999999" customHeight="1" x14ac:dyDescent="0.2">
      <c r="B15" s="143">
        <v>12</v>
      </c>
      <c r="C15" s="506" t="s">
        <v>8</v>
      </c>
      <c r="D15" s="614">
        <v>0.1919401547737305</v>
      </c>
      <c r="E15" s="615">
        <v>0.47251741407590903</v>
      </c>
      <c r="F15" s="615">
        <v>0.28719314971549087</v>
      </c>
      <c r="G15" s="615">
        <v>6.1174523449305726E-4</v>
      </c>
      <c r="H15" s="616">
        <v>0.10587517453539745</v>
      </c>
      <c r="I15" s="617">
        <v>9.231645653165485E-2</v>
      </c>
      <c r="K15" s="638" t="str">
        <f t="shared" si="1"/>
        <v/>
      </c>
      <c r="L15" s="682" t="str">
        <f t="shared" si="0"/>
        <v/>
      </c>
      <c r="M15" s="636" t="str">
        <f t="shared" si="0"/>
        <v/>
      </c>
      <c r="O15" s="143">
        <v>12</v>
      </c>
      <c r="P15" s="506" t="s">
        <v>8</v>
      </c>
      <c r="Q15" s="672">
        <v>1.0639646768339482E-3</v>
      </c>
      <c r="R15" s="616">
        <v>2.0654362417885856E-3</v>
      </c>
      <c r="S15" s="616">
        <v>2.8826962770431637E-3</v>
      </c>
      <c r="T15" s="616">
        <v>5.3913706242193326E-4</v>
      </c>
      <c r="U15" s="616">
        <v>1.6019190031004138E-3</v>
      </c>
      <c r="V15" s="616">
        <v>4.3726088030476588E-3</v>
      </c>
      <c r="W15" s="616">
        <v>5.3388642540153758E-4</v>
      </c>
      <c r="X15" s="616">
        <v>1.122525458551306E-3</v>
      </c>
      <c r="Y15" s="616">
        <v>1.2395482011024407E-3</v>
      </c>
      <c r="Z15" s="616">
        <v>2.5990894745218751E-3</v>
      </c>
      <c r="AA15" s="616">
        <v>2.4648197596100277E-4</v>
      </c>
      <c r="AB15" s="616">
        <v>1.0112954402262069</v>
      </c>
      <c r="AC15" s="616">
        <v>4.9722783038314497E-3</v>
      </c>
      <c r="AD15" s="616">
        <v>5.8829525843116419E-3</v>
      </c>
      <c r="AE15" s="616">
        <v>4.1350690228534074E-3</v>
      </c>
      <c r="AF15" s="616">
        <v>2.3461629144211136E-3</v>
      </c>
      <c r="AG15" s="616">
        <v>5.1277940666544551E-3</v>
      </c>
      <c r="AH15" s="616">
        <v>4.06332805218258E-3</v>
      </c>
      <c r="AI15" s="616">
        <v>2.5029849693179364E-3</v>
      </c>
      <c r="AJ15" s="616">
        <v>1.5040237232918461E-3</v>
      </c>
      <c r="AK15" s="616">
        <v>1.7332354978315694E-2</v>
      </c>
      <c r="AL15" s="616">
        <v>5.8303936774584087E-4</v>
      </c>
      <c r="AM15" s="616">
        <v>1.2039175983903163E-3</v>
      </c>
      <c r="AN15" s="616">
        <v>2.1134678562625001E-4</v>
      </c>
      <c r="AO15" s="616">
        <v>7.5093924070592009E-4</v>
      </c>
      <c r="AP15" s="616">
        <v>3.1790570661247123E-4</v>
      </c>
      <c r="AQ15" s="616">
        <v>3.8387675847737721E-4</v>
      </c>
      <c r="AR15" s="616">
        <v>8.4233561617614574E-4</v>
      </c>
      <c r="AS15" s="616">
        <v>3.274781048755738E-4</v>
      </c>
      <c r="AT15" s="616">
        <v>9.4269259922044439E-4</v>
      </c>
      <c r="AU15" s="616">
        <v>2.8979011340175484E-4</v>
      </c>
      <c r="AV15" s="616">
        <v>4.1529763229044409E-4</v>
      </c>
      <c r="AW15" s="616">
        <v>5.9440491156145499E-4</v>
      </c>
      <c r="AX15" s="616">
        <v>4.0866430179878398E-4</v>
      </c>
      <c r="AY15" s="616">
        <v>5.3654473455363853E-4</v>
      </c>
      <c r="AZ15" s="616">
        <v>8.5477697695781577E-4</v>
      </c>
      <c r="BA15" s="616">
        <v>6.6545569606889406E-4</v>
      </c>
      <c r="BB15" s="616">
        <v>3.8916249639163279E-4</v>
      </c>
      <c r="BC15" s="617">
        <v>9.9692238242354392E-4</v>
      </c>
      <c r="BE15" s="143">
        <v>12</v>
      </c>
      <c r="BF15" s="506" t="s">
        <v>8</v>
      </c>
      <c r="BG15" s="672">
        <v>3.0911607407881655E-3</v>
      </c>
      <c r="BH15" s="616">
        <v>9.3653792666903244E-3</v>
      </c>
      <c r="BI15" s="616">
        <v>1.252739735867067E-2</v>
      </c>
      <c r="BJ15" s="616">
        <v>1.5649954562041212E-3</v>
      </c>
      <c r="BK15" s="616">
        <v>7.0513362579191991E-3</v>
      </c>
      <c r="BL15" s="616">
        <v>2.0720707779324308E-2</v>
      </c>
      <c r="BM15" s="616">
        <v>1.3357627518382394E-4</v>
      </c>
      <c r="BN15" s="616">
        <v>3.8850929453186148E-3</v>
      </c>
      <c r="BO15" s="616">
        <v>4.0578251615344414E-3</v>
      </c>
      <c r="BP15" s="616">
        <v>1.218852945957092E-2</v>
      </c>
      <c r="BQ15" s="616">
        <v>5.8330216346847645E-4</v>
      </c>
      <c r="BR15" s="616">
        <v>5.7334036008751428E-2</v>
      </c>
      <c r="BS15" s="616">
        <v>2.447919447219701E-2</v>
      </c>
      <c r="BT15" s="616">
        <v>2.8972156444623438E-2</v>
      </c>
      <c r="BU15" s="616">
        <v>2.0289675617095441E-2</v>
      </c>
      <c r="BV15" s="616">
        <v>1.0812153099577487E-2</v>
      </c>
      <c r="BW15" s="616">
        <v>2.5279805005174429E-2</v>
      </c>
      <c r="BX15" s="616">
        <v>1.9845201094344102E-2</v>
      </c>
      <c r="BY15" s="616">
        <v>1.1273154442100431E-2</v>
      </c>
      <c r="BZ15" s="616">
        <v>6.5061801283506013E-3</v>
      </c>
      <c r="CA15" s="616">
        <v>8.4200985996191524E-2</v>
      </c>
      <c r="CB15" s="616">
        <v>5.6939515556575981E-4</v>
      </c>
      <c r="CC15" s="616">
        <v>7.2532050624104529E-4</v>
      </c>
      <c r="CD15" s="616">
        <v>1.5252864626487552E-4</v>
      </c>
      <c r="CE15" s="616">
        <v>2.8234700939873359E-3</v>
      </c>
      <c r="CF15" s="616">
        <v>1.1441205154955121E-4</v>
      </c>
      <c r="CG15" s="616">
        <v>2.8711593370172537E-4</v>
      </c>
      <c r="CH15" s="616">
        <v>2.0073903795024741E-3</v>
      </c>
      <c r="CI15" s="616">
        <v>4.7225252656807131E-4</v>
      </c>
      <c r="CJ15" s="616">
        <v>3.6985298559917804E-3</v>
      </c>
      <c r="CK15" s="616">
        <v>1.9433727002278489E-4</v>
      </c>
      <c r="CL15" s="616">
        <v>3.8381172777243077E-4</v>
      </c>
      <c r="CM15" s="616">
        <v>2.2435011351546073E-3</v>
      </c>
      <c r="CN15" s="616">
        <v>1.3136844039985218E-3</v>
      </c>
      <c r="CO15" s="616">
        <v>1.1556612238684423E-3</v>
      </c>
      <c r="CP15" s="616">
        <v>2.5707305953912968E-3</v>
      </c>
      <c r="CQ15" s="616">
        <v>2.3801066925166407E-3</v>
      </c>
      <c r="CR15" s="616">
        <v>3.8931666491237994E-4</v>
      </c>
      <c r="CS15" s="617">
        <v>3.0328317612207346E-3</v>
      </c>
    </row>
    <row r="16" spans="2:97" ht="20.149999999999999" customHeight="1" thickBot="1" x14ac:dyDescent="0.25">
      <c r="B16" s="143">
        <v>13</v>
      </c>
      <c r="C16" s="506" t="s">
        <v>295</v>
      </c>
      <c r="D16" s="614">
        <v>3.095543783865784E-3</v>
      </c>
      <c r="E16" s="615">
        <v>0.49240946964208371</v>
      </c>
      <c r="F16" s="615">
        <v>0.32013361259750828</v>
      </c>
      <c r="G16" s="615">
        <v>3.1296318950883825E-5</v>
      </c>
      <c r="H16" s="616">
        <v>2.5864292964477538</v>
      </c>
      <c r="I16" s="617">
        <v>2.3108261746951242</v>
      </c>
      <c r="K16" s="639" t="s">
        <v>150</v>
      </c>
      <c r="L16" s="683">
        <f>AVERAGE(L7:L15)</f>
        <v>0.53248721523908671</v>
      </c>
      <c r="M16" s="640">
        <f>AVERAGE(M7:M15)</f>
        <v>0.56531451884814099</v>
      </c>
      <c r="O16" s="143">
        <v>13</v>
      </c>
      <c r="P16" s="506" t="s">
        <v>295</v>
      </c>
      <c r="Q16" s="672">
        <v>1.5381976697305524E-6</v>
      </c>
      <c r="R16" s="616">
        <v>1.6242470400246453E-5</v>
      </c>
      <c r="S16" s="616">
        <v>1.9034457572985316E-6</v>
      </c>
      <c r="T16" s="616">
        <v>1.5124259808670256E-6</v>
      </c>
      <c r="U16" s="616">
        <v>1.2519837739367828E-6</v>
      </c>
      <c r="V16" s="616">
        <v>2.8480071399971118E-6</v>
      </c>
      <c r="W16" s="616">
        <v>1.774634873650651E-6</v>
      </c>
      <c r="X16" s="616">
        <v>2.9811395703655497E-6</v>
      </c>
      <c r="Y16" s="616">
        <v>3.388978413701115E-6</v>
      </c>
      <c r="Z16" s="616">
        <v>6.4446573275657767E-6</v>
      </c>
      <c r="AA16" s="616">
        <v>7.5091404889370246E-7</v>
      </c>
      <c r="AB16" s="616">
        <v>3.7265576303555775E-6</v>
      </c>
      <c r="AC16" s="616">
        <v>1.0004153511051781</v>
      </c>
      <c r="AD16" s="616">
        <v>1.9109178931997503E-4</v>
      </c>
      <c r="AE16" s="616">
        <v>1.942901741560401E-5</v>
      </c>
      <c r="AF16" s="616">
        <v>6.3656126407054173E-6</v>
      </c>
      <c r="AG16" s="616">
        <v>1.5731244097140391E-5</v>
      </c>
      <c r="AH16" s="616">
        <v>9.366851777118837E-6</v>
      </c>
      <c r="AI16" s="616">
        <v>2.9663018777162731E-5</v>
      </c>
      <c r="AJ16" s="616">
        <v>2.1320267137169231E-6</v>
      </c>
      <c r="AK16" s="616">
        <v>2.2976134786940037E-5</v>
      </c>
      <c r="AL16" s="616">
        <v>2.8325251944023086E-6</v>
      </c>
      <c r="AM16" s="616">
        <v>4.0297143225140621E-5</v>
      </c>
      <c r="AN16" s="616">
        <v>2.4168756010900612E-6</v>
      </c>
      <c r="AO16" s="616">
        <v>2.5413961444388731E-6</v>
      </c>
      <c r="AP16" s="616">
        <v>4.0036797174998827E-6</v>
      </c>
      <c r="AQ16" s="616">
        <v>1.6642390836889994E-6</v>
      </c>
      <c r="AR16" s="616">
        <v>5.9829084593525396E-6</v>
      </c>
      <c r="AS16" s="616">
        <v>4.8364086026770119E-6</v>
      </c>
      <c r="AT16" s="616">
        <v>3.7488962277401545E-6</v>
      </c>
      <c r="AU16" s="616">
        <v>2.4783102482894421E-6</v>
      </c>
      <c r="AV16" s="616">
        <v>1.8047245641617454E-6</v>
      </c>
      <c r="AW16" s="616">
        <v>2.5143007151920901E-6</v>
      </c>
      <c r="AX16" s="616">
        <v>3.2481318493036329E-5</v>
      </c>
      <c r="AY16" s="616">
        <v>2.5444921035387754E-6</v>
      </c>
      <c r="AZ16" s="616">
        <v>1.7081803436876804E-6</v>
      </c>
      <c r="BA16" s="616">
        <v>2.0827516044051604E-6</v>
      </c>
      <c r="BB16" s="616">
        <v>9.1477134119243109E-7</v>
      </c>
      <c r="BC16" s="617">
        <v>1.7544782439154017E-6</v>
      </c>
      <c r="BE16" s="143">
        <v>13</v>
      </c>
      <c r="BF16" s="506" t="s">
        <v>295</v>
      </c>
      <c r="BG16" s="672">
        <v>3.4963335572236371E-7</v>
      </c>
      <c r="BH16" s="616">
        <v>4.5747935588441218E-3</v>
      </c>
      <c r="BI16" s="616">
        <v>0</v>
      </c>
      <c r="BJ16" s="616">
        <v>0</v>
      </c>
      <c r="BK16" s="616">
        <v>6.1098137607559574E-5</v>
      </c>
      <c r="BL16" s="616">
        <v>1.2429579501610916E-6</v>
      </c>
      <c r="BM16" s="616">
        <v>0</v>
      </c>
      <c r="BN16" s="616">
        <v>4.0540070082444447E-4</v>
      </c>
      <c r="BO16" s="616">
        <v>3.0588000497043359E-4</v>
      </c>
      <c r="BP16" s="616">
        <v>1.6244026867507741E-3</v>
      </c>
      <c r="BQ16" s="616">
        <v>0</v>
      </c>
      <c r="BR16" s="616">
        <v>8.1692804453682862E-4</v>
      </c>
      <c r="BS16" s="616">
        <v>0.13357918188820861</v>
      </c>
      <c r="BT16" s="616">
        <v>6.0119177289393221E-2</v>
      </c>
      <c r="BU16" s="616">
        <v>5.7805145696159807E-3</v>
      </c>
      <c r="BV16" s="616">
        <v>1.4441520960987932E-3</v>
      </c>
      <c r="BW16" s="616">
        <v>4.5180508403551813E-3</v>
      </c>
      <c r="BX16" s="616">
        <v>2.5997921201831383E-3</v>
      </c>
      <c r="BY16" s="616">
        <v>8.9364782418731772E-3</v>
      </c>
      <c r="BZ16" s="616">
        <v>4.0548703406797753E-5</v>
      </c>
      <c r="CA16" s="616">
        <v>6.2939468929035028E-3</v>
      </c>
      <c r="CB16" s="616">
        <v>0</v>
      </c>
      <c r="CC16" s="616">
        <v>1.0322904478202971E-2</v>
      </c>
      <c r="CD16" s="616">
        <v>0</v>
      </c>
      <c r="CE16" s="616">
        <v>3.8972395825687296E-6</v>
      </c>
      <c r="CF16" s="616">
        <v>2.7522745140618526E-8</v>
      </c>
      <c r="CG16" s="616">
        <v>0</v>
      </c>
      <c r="CH16" s="616">
        <v>1.1038458011856539E-4</v>
      </c>
      <c r="CI16" s="616">
        <v>4.8079763517272386E-6</v>
      </c>
      <c r="CJ16" s="616">
        <v>3.0054628892184739E-4</v>
      </c>
      <c r="CK16" s="616">
        <v>0</v>
      </c>
      <c r="CL16" s="616">
        <v>5.7842310770899703E-8</v>
      </c>
      <c r="CM16" s="616">
        <v>0</v>
      </c>
      <c r="CN16" s="616">
        <v>8.9859909050276597E-3</v>
      </c>
      <c r="CO16" s="616">
        <v>0</v>
      </c>
      <c r="CP16" s="616">
        <v>0</v>
      </c>
      <c r="CQ16" s="616">
        <v>4.1745740901332691E-5</v>
      </c>
      <c r="CR16" s="616">
        <v>0</v>
      </c>
      <c r="CS16" s="617">
        <v>0</v>
      </c>
    </row>
    <row r="17" spans="2:97" ht="20.149999999999999" customHeight="1" x14ac:dyDescent="0.2">
      <c r="B17" s="143">
        <v>14</v>
      </c>
      <c r="C17" s="581" t="s">
        <v>296</v>
      </c>
      <c r="D17" s="614">
        <v>0.13378559609038843</v>
      </c>
      <c r="E17" s="615">
        <v>0.44453174359111047</v>
      </c>
      <c r="F17" s="615">
        <v>0.23161413839294384</v>
      </c>
      <c r="G17" s="615">
        <v>1.572151022298305E-4</v>
      </c>
      <c r="H17" s="616">
        <v>3.7481619592052685E-2</v>
      </c>
      <c r="I17" s="617">
        <v>3.4974366318323513E-2</v>
      </c>
      <c r="O17" s="143">
        <v>14</v>
      </c>
      <c r="P17" s="581" t="s">
        <v>296</v>
      </c>
      <c r="Q17" s="672">
        <v>8.3810942575985185E-5</v>
      </c>
      <c r="R17" s="616">
        <v>2.0727956905395323E-4</v>
      </c>
      <c r="S17" s="616">
        <v>1.1459488319012322E-4</v>
      </c>
      <c r="T17" s="616">
        <v>9.3897014478142737E-5</v>
      </c>
      <c r="U17" s="616">
        <v>7.6166925050878768E-5</v>
      </c>
      <c r="V17" s="616">
        <v>1.821472531885998E-4</v>
      </c>
      <c r="W17" s="616">
        <v>9.5050242969222588E-5</v>
      </c>
      <c r="X17" s="616">
        <v>5.4878963390193273E-4</v>
      </c>
      <c r="Y17" s="616">
        <v>1.8095281002619053E-4</v>
      </c>
      <c r="Z17" s="616">
        <v>3.0412895950326522E-4</v>
      </c>
      <c r="AA17" s="616">
        <v>4.2017401723996361E-5</v>
      </c>
      <c r="AB17" s="616">
        <v>1.3942225514698646E-4</v>
      </c>
      <c r="AC17" s="616">
        <v>1.1515951251909531E-3</v>
      </c>
      <c r="AD17" s="616">
        <v>1.0202919276125237</v>
      </c>
      <c r="AE17" s="616">
        <v>1.4089954348911606E-4</v>
      </c>
      <c r="AF17" s="616">
        <v>6.5417449014493515E-4</v>
      </c>
      <c r="AG17" s="616">
        <v>5.1359854069294168E-4</v>
      </c>
      <c r="AH17" s="616">
        <v>1.2960808195993729E-4</v>
      </c>
      <c r="AI17" s="616">
        <v>2.0540815943263408E-4</v>
      </c>
      <c r="AJ17" s="616">
        <v>1.300079277555352E-4</v>
      </c>
      <c r="AK17" s="616">
        <v>1.694169604856815E-4</v>
      </c>
      <c r="AL17" s="616">
        <v>1.4937752938593227E-4</v>
      </c>
      <c r="AM17" s="616">
        <v>3.3347617469135603E-4</v>
      </c>
      <c r="AN17" s="616">
        <v>1.3711402283595202E-4</v>
      </c>
      <c r="AO17" s="616">
        <v>1.5414092833030814E-4</v>
      </c>
      <c r="AP17" s="616">
        <v>2.5077257356669524E-4</v>
      </c>
      <c r="AQ17" s="616">
        <v>8.7283226613077734E-5</v>
      </c>
      <c r="AR17" s="616">
        <v>3.5111770239462284E-4</v>
      </c>
      <c r="AS17" s="616">
        <v>3.0961327982503877E-4</v>
      </c>
      <c r="AT17" s="616">
        <v>1.6959699071066077E-4</v>
      </c>
      <c r="AU17" s="616">
        <v>1.3486000214603082E-4</v>
      </c>
      <c r="AV17" s="616">
        <v>1.015446870391613E-4</v>
      </c>
      <c r="AW17" s="616">
        <v>1.5977319022104027E-4</v>
      </c>
      <c r="AX17" s="616">
        <v>2.2082092769758689E-3</v>
      </c>
      <c r="AY17" s="616">
        <v>1.3087884973863361E-4</v>
      </c>
      <c r="AZ17" s="616">
        <v>8.716746758464204E-5</v>
      </c>
      <c r="BA17" s="616">
        <v>1.0901627191618526E-4</v>
      </c>
      <c r="BB17" s="616">
        <v>5.8774833566528556E-5</v>
      </c>
      <c r="BC17" s="617">
        <v>8.5686335602389756E-5</v>
      </c>
      <c r="BE17" s="143">
        <v>14</v>
      </c>
      <c r="BF17" s="581" t="s">
        <v>296</v>
      </c>
      <c r="BG17" s="672">
        <v>1.6585439744347716E-6</v>
      </c>
      <c r="BH17" s="616">
        <v>6.1860416047263272E-4</v>
      </c>
      <c r="BI17" s="616">
        <v>0</v>
      </c>
      <c r="BJ17" s="616">
        <v>0</v>
      </c>
      <c r="BK17" s="616">
        <v>1.022449240219497E-4</v>
      </c>
      <c r="BL17" s="616">
        <v>0</v>
      </c>
      <c r="BM17" s="616">
        <v>8.7659430589384469E-5</v>
      </c>
      <c r="BN17" s="616">
        <v>3.1709618881864874E-3</v>
      </c>
      <c r="BO17" s="616">
        <v>3.4905743721973064E-4</v>
      </c>
      <c r="BP17" s="616">
        <v>1.6718227113473006E-3</v>
      </c>
      <c r="BQ17" s="616">
        <v>4.5475919868974192E-5</v>
      </c>
      <c r="BR17" s="616">
        <v>5.2135803981221329E-4</v>
      </c>
      <c r="BS17" s="616">
        <v>7.8073162546999277E-3</v>
      </c>
      <c r="BT17" s="616">
        <v>0.14816904899593092</v>
      </c>
      <c r="BU17" s="616">
        <v>2.8926142474885568E-4</v>
      </c>
      <c r="BV17" s="616">
        <v>3.8920074255107775E-3</v>
      </c>
      <c r="BW17" s="616">
        <v>2.923091901489496E-3</v>
      </c>
      <c r="BX17" s="616">
        <v>2.8256669908166505E-4</v>
      </c>
      <c r="BY17" s="616">
        <v>9.2988418889055941E-4</v>
      </c>
      <c r="BZ17" s="616">
        <v>1.7356913115842396E-5</v>
      </c>
      <c r="CA17" s="616">
        <v>5.9029053523151243E-5</v>
      </c>
      <c r="CB17" s="616">
        <v>1.2747886604475095E-5</v>
      </c>
      <c r="CC17" s="616">
        <v>2.792241145450159E-4</v>
      </c>
      <c r="CD17" s="616">
        <v>0</v>
      </c>
      <c r="CE17" s="616">
        <v>3.0111528164145794E-6</v>
      </c>
      <c r="CF17" s="616">
        <v>0</v>
      </c>
      <c r="CG17" s="616">
        <v>0</v>
      </c>
      <c r="CH17" s="616">
        <v>6.5020916418440046E-5</v>
      </c>
      <c r="CI17" s="616">
        <v>2.4663087660566824E-6</v>
      </c>
      <c r="CJ17" s="616">
        <v>1.9236420756436274E-5</v>
      </c>
      <c r="CK17" s="616">
        <v>0</v>
      </c>
      <c r="CL17" s="616">
        <v>0</v>
      </c>
      <c r="CM17" s="616">
        <v>0</v>
      </c>
      <c r="CN17" s="616">
        <v>1.4101032222990289E-2</v>
      </c>
      <c r="CO17" s="616">
        <v>0</v>
      </c>
      <c r="CP17" s="616">
        <v>0</v>
      </c>
      <c r="CQ17" s="616">
        <v>1.7530144527704559E-5</v>
      </c>
      <c r="CR17" s="616">
        <v>0</v>
      </c>
      <c r="CS17" s="617">
        <v>0</v>
      </c>
    </row>
    <row r="18" spans="2:97" ht="20.149999999999999" customHeight="1" thickBot="1" x14ac:dyDescent="0.25">
      <c r="B18" s="415">
        <v>15</v>
      </c>
      <c r="C18" s="582" t="s">
        <v>297</v>
      </c>
      <c r="D18" s="618">
        <v>3.6128957626381686E-2</v>
      </c>
      <c r="E18" s="619">
        <v>0.39274708353942728</v>
      </c>
      <c r="F18" s="619">
        <v>0.25299204302805672</v>
      </c>
      <c r="G18" s="619">
        <v>3.2029826426295176E-5</v>
      </c>
      <c r="H18" s="620">
        <v>0.18470945958781923</v>
      </c>
      <c r="I18" s="621">
        <v>0.15502401072549113</v>
      </c>
      <c r="K18" s="40" t="s">
        <v>77</v>
      </c>
      <c r="M18" s="2" t="s">
        <v>102</v>
      </c>
      <c r="O18" s="415">
        <v>15</v>
      </c>
      <c r="P18" s="582" t="s">
        <v>297</v>
      </c>
      <c r="Q18" s="673">
        <v>1.0922021585947397E-5</v>
      </c>
      <c r="R18" s="620">
        <v>1.2709601153273235E-5</v>
      </c>
      <c r="S18" s="620">
        <v>1.328485316628283E-5</v>
      </c>
      <c r="T18" s="620">
        <v>1.2251710226249057E-5</v>
      </c>
      <c r="U18" s="620">
        <v>8.2875269127175801E-6</v>
      </c>
      <c r="V18" s="620">
        <v>1.8063486914671946E-5</v>
      </c>
      <c r="W18" s="620">
        <v>8.5850293993646295E-6</v>
      </c>
      <c r="X18" s="620">
        <v>1.0629545720770337E-5</v>
      </c>
      <c r="Y18" s="620">
        <v>1.3423426790819877E-5</v>
      </c>
      <c r="Z18" s="620">
        <v>8.3939753194027967E-6</v>
      </c>
      <c r="AA18" s="620">
        <v>4.0736279036220834E-6</v>
      </c>
      <c r="AB18" s="620">
        <v>8.1450802311690112E-6</v>
      </c>
      <c r="AC18" s="620">
        <v>6.6308370095739377E-5</v>
      </c>
      <c r="AD18" s="620">
        <v>2.7187059324030888E-4</v>
      </c>
      <c r="AE18" s="620">
        <v>1.0027322791975224</v>
      </c>
      <c r="AF18" s="620">
        <v>1.0963158117446611E-5</v>
      </c>
      <c r="AG18" s="620">
        <v>2.8432741574628891E-5</v>
      </c>
      <c r="AH18" s="620">
        <v>1.2963182691401823E-5</v>
      </c>
      <c r="AI18" s="620">
        <v>1.5515109829231833E-5</v>
      </c>
      <c r="AJ18" s="620">
        <v>1.5712310002267188E-5</v>
      </c>
      <c r="AK18" s="620">
        <v>2.2707970656013758E-5</v>
      </c>
      <c r="AL18" s="620">
        <v>1.3466882746804505E-5</v>
      </c>
      <c r="AM18" s="620">
        <v>3.1339688207813321E-5</v>
      </c>
      <c r="AN18" s="620">
        <v>1.6092912839975088E-5</v>
      </c>
      <c r="AO18" s="620">
        <v>5.1636319419610823E-5</v>
      </c>
      <c r="AP18" s="620">
        <v>2.6298772381695567E-5</v>
      </c>
      <c r="AQ18" s="620">
        <v>8.5035172027470012E-6</v>
      </c>
      <c r="AR18" s="620">
        <v>3.4708253331735269E-5</v>
      </c>
      <c r="AS18" s="620">
        <v>3.8483082438296597E-5</v>
      </c>
      <c r="AT18" s="620">
        <v>1.4413381747703126E-4</v>
      </c>
      <c r="AU18" s="620">
        <v>1.486625138152762E-5</v>
      </c>
      <c r="AV18" s="620">
        <v>4.6232665958206571E-4</v>
      </c>
      <c r="AW18" s="620">
        <v>1.9834318219299134E-5</v>
      </c>
      <c r="AX18" s="620">
        <v>1.9066049481350421E-4</v>
      </c>
      <c r="AY18" s="620">
        <v>1.8768894832989926E-5</v>
      </c>
      <c r="AZ18" s="620">
        <v>1.2255255032780632E-5</v>
      </c>
      <c r="BA18" s="620">
        <v>8.9898664717639098E-5</v>
      </c>
      <c r="BB18" s="620">
        <v>8.6160310637818356E-4</v>
      </c>
      <c r="BC18" s="621">
        <v>2.1778558925085682E-5</v>
      </c>
      <c r="BE18" s="415">
        <v>15</v>
      </c>
      <c r="BF18" s="582" t="s">
        <v>297</v>
      </c>
      <c r="BG18" s="673">
        <v>1.9519545529078698E-5</v>
      </c>
      <c r="BH18" s="620">
        <v>0</v>
      </c>
      <c r="BI18" s="620">
        <v>0</v>
      </c>
      <c r="BJ18" s="620">
        <v>0</v>
      </c>
      <c r="BK18" s="620">
        <v>0</v>
      </c>
      <c r="BL18" s="620">
        <v>0</v>
      </c>
      <c r="BM18" s="620">
        <v>0</v>
      </c>
      <c r="BN18" s="620">
        <v>0</v>
      </c>
      <c r="BO18" s="620">
        <v>0</v>
      </c>
      <c r="BP18" s="620">
        <v>0</v>
      </c>
      <c r="BQ18" s="620">
        <v>0</v>
      </c>
      <c r="BR18" s="620">
        <v>1.3259701127725906E-5</v>
      </c>
      <c r="BS18" s="620">
        <v>1.5639419153593301E-3</v>
      </c>
      <c r="BT18" s="620">
        <v>7.1017835955225241E-3</v>
      </c>
      <c r="BU18" s="620">
        <v>7.5122221407241438E-2</v>
      </c>
      <c r="BV18" s="620">
        <v>0</v>
      </c>
      <c r="BW18" s="620">
        <v>4.9494701221838801E-4</v>
      </c>
      <c r="BX18" s="620">
        <v>1.2160137022723612E-4</v>
      </c>
      <c r="BY18" s="620">
        <v>1.9813969233386676E-4</v>
      </c>
      <c r="BZ18" s="620">
        <v>6.0863001203978638E-5</v>
      </c>
      <c r="CA18" s="620">
        <v>1.7163635189601213E-4</v>
      </c>
      <c r="CB18" s="620">
        <v>0</v>
      </c>
      <c r="CC18" s="620">
        <v>9.8225083772752626E-5</v>
      </c>
      <c r="CD18" s="620">
        <v>2.3029489260998709E-5</v>
      </c>
      <c r="CE18" s="620">
        <v>9.8619966226787454E-4</v>
      </c>
      <c r="CF18" s="620">
        <v>1.3128349432075037E-5</v>
      </c>
      <c r="CG18" s="620">
        <v>0</v>
      </c>
      <c r="CH18" s="620">
        <v>3.9459860466040857E-5</v>
      </c>
      <c r="CI18" s="620">
        <v>1.8301712540822612E-4</v>
      </c>
      <c r="CJ18" s="620">
        <v>3.4934254766115489E-3</v>
      </c>
      <c r="CK18" s="620">
        <v>0</v>
      </c>
      <c r="CL18" s="620">
        <v>1.2224154310521292E-2</v>
      </c>
      <c r="CM18" s="620">
        <v>0</v>
      </c>
      <c r="CN18" s="620">
        <v>4.5050006317078842E-3</v>
      </c>
      <c r="CO18" s="620">
        <v>3.774850583987951E-5</v>
      </c>
      <c r="CP18" s="620">
        <v>0</v>
      </c>
      <c r="CQ18" s="620">
        <v>2.070574189683299E-3</v>
      </c>
      <c r="CR18" s="620">
        <v>2.3446714221326177E-2</v>
      </c>
      <c r="CS18" s="621">
        <v>0</v>
      </c>
    </row>
    <row r="19" spans="2:97" ht="20.149999999999999" customHeight="1" x14ac:dyDescent="0.2">
      <c r="B19" s="407">
        <v>16</v>
      </c>
      <c r="C19" s="556" t="s">
        <v>68</v>
      </c>
      <c r="D19" s="622">
        <v>0.13374642319089058</v>
      </c>
      <c r="E19" s="623">
        <v>0.39953308492367323</v>
      </c>
      <c r="F19" s="623">
        <v>0.15659401557071317</v>
      </c>
      <c r="G19" s="623">
        <v>9.4694908973124551E-5</v>
      </c>
      <c r="H19" s="624">
        <v>2.1759421643241988E-2</v>
      </c>
      <c r="I19" s="625">
        <v>2.1397167120879471E-2</v>
      </c>
      <c r="K19" s="41"/>
      <c r="L19" s="676" t="s">
        <v>23</v>
      </c>
      <c r="M19" s="42" t="s">
        <v>22</v>
      </c>
      <c r="O19" s="407">
        <v>16</v>
      </c>
      <c r="P19" s="556" t="s">
        <v>68</v>
      </c>
      <c r="Q19" s="674">
        <v>9.2791888127845802E-5</v>
      </c>
      <c r="R19" s="624">
        <v>1.3853078788105997E-4</v>
      </c>
      <c r="S19" s="624">
        <v>1.2601865900236208E-4</v>
      </c>
      <c r="T19" s="624">
        <v>1.0675132550448899E-4</v>
      </c>
      <c r="U19" s="624">
        <v>7.2348865611584817E-5</v>
      </c>
      <c r="V19" s="624">
        <v>1.9485946874105967E-4</v>
      </c>
      <c r="W19" s="624">
        <v>9.1642490461759816E-5</v>
      </c>
      <c r="X19" s="624">
        <v>1.0470607377887646E-4</v>
      </c>
      <c r="Y19" s="624">
        <v>1.4308965842258552E-4</v>
      </c>
      <c r="Z19" s="624">
        <v>8.3829916966169973E-5</v>
      </c>
      <c r="AA19" s="624">
        <v>3.9624073510851241E-5</v>
      </c>
      <c r="AB19" s="624">
        <v>8.7145517884777156E-5</v>
      </c>
      <c r="AC19" s="624">
        <v>4.834666768439607E-4</v>
      </c>
      <c r="AD19" s="624">
        <v>1.3432117952573677E-3</v>
      </c>
      <c r="AE19" s="624">
        <v>1.5549601774307347E-2</v>
      </c>
      <c r="AF19" s="624">
        <v>1.0394121861867167</v>
      </c>
      <c r="AG19" s="624">
        <v>3.9100781962817466E-2</v>
      </c>
      <c r="AH19" s="624">
        <v>4.056966722721092E-2</v>
      </c>
      <c r="AI19" s="624">
        <v>2.3589516864626664E-3</v>
      </c>
      <c r="AJ19" s="624">
        <v>1.9078118383582886E-4</v>
      </c>
      <c r="AK19" s="624">
        <v>2.6143367712620828E-4</v>
      </c>
      <c r="AL19" s="624">
        <v>1.6031172080001679E-4</v>
      </c>
      <c r="AM19" s="624">
        <v>3.2326785272257204E-4</v>
      </c>
      <c r="AN19" s="624">
        <v>1.5891412167944814E-4</v>
      </c>
      <c r="AO19" s="624">
        <v>1.8178261492481201E-4</v>
      </c>
      <c r="AP19" s="624">
        <v>2.9687231732328391E-4</v>
      </c>
      <c r="AQ19" s="624">
        <v>9.8338416322737128E-5</v>
      </c>
      <c r="AR19" s="624">
        <v>3.789319942825107E-4</v>
      </c>
      <c r="AS19" s="624">
        <v>4.8108331982284246E-4</v>
      </c>
      <c r="AT19" s="624">
        <v>4.4403529646412524E-4</v>
      </c>
      <c r="AU19" s="624">
        <v>1.9730002811763742E-4</v>
      </c>
      <c r="AV19" s="624">
        <v>1.280308932404743E-4</v>
      </c>
      <c r="AW19" s="624">
        <v>1.9785326457719016E-4</v>
      </c>
      <c r="AX19" s="624">
        <v>2.340817941824792E-3</v>
      </c>
      <c r="AY19" s="624">
        <v>1.5618352665030142E-4</v>
      </c>
      <c r="AZ19" s="624">
        <v>1.0007929567718474E-4</v>
      </c>
      <c r="BA19" s="624">
        <v>1.3711043056311724E-4</v>
      </c>
      <c r="BB19" s="624">
        <v>4.5293357072450609E-3</v>
      </c>
      <c r="BC19" s="625">
        <v>1.2559472493183267E-4</v>
      </c>
      <c r="BE19" s="407">
        <v>16</v>
      </c>
      <c r="BF19" s="556" t="s">
        <v>68</v>
      </c>
      <c r="BG19" s="674">
        <v>0</v>
      </c>
      <c r="BH19" s="624">
        <v>9.5907621778702756E-6</v>
      </c>
      <c r="BI19" s="624">
        <v>1.1948981187143001E-6</v>
      </c>
      <c r="BJ19" s="624">
        <v>0</v>
      </c>
      <c r="BK19" s="624">
        <v>1.5587021430169303E-5</v>
      </c>
      <c r="BL19" s="624">
        <v>9.4832064844816656E-6</v>
      </c>
      <c r="BM19" s="624">
        <v>0</v>
      </c>
      <c r="BN19" s="624">
        <v>0</v>
      </c>
      <c r="BO19" s="624">
        <v>1.0874230317309401E-7</v>
      </c>
      <c r="BP19" s="624">
        <v>7.0934615141955188E-7</v>
      </c>
      <c r="BQ19" s="624">
        <v>0</v>
      </c>
      <c r="BR19" s="624">
        <v>7.7760329369688019E-5</v>
      </c>
      <c r="BS19" s="624">
        <v>2.7022208833197324E-3</v>
      </c>
      <c r="BT19" s="624">
        <v>8.1542754061251291E-3</v>
      </c>
      <c r="BU19" s="624">
        <v>0.11063701150867356</v>
      </c>
      <c r="BV19" s="624">
        <v>0.2826378343915581</v>
      </c>
      <c r="BW19" s="624">
        <v>0.27981701456214936</v>
      </c>
      <c r="BX19" s="624">
        <v>0.29057107070136357</v>
      </c>
      <c r="BY19" s="624">
        <v>1.4794718735432139E-2</v>
      </c>
      <c r="BZ19" s="624">
        <v>3.7183744912694421E-4</v>
      </c>
      <c r="CA19" s="624">
        <v>4.270864464280708E-4</v>
      </c>
      <c r="CB19" s="624">
        <v>3.433472725525295E-6</v>
      </c>
      <c r="CC19" s="624">
        <v>2.0969399906542697E-5</v>
      </c>
      <c r="CD19" s="624">
        <v>0</v>
      </c>
      <c r="CE19" s="624">
        <v>2.5597007099371989E-5</v>
      </c>
      <c r="CF19" s="624">
        <v>4.6238211836239122E-5</v>
      </c>
      <c r="CG19" s="624">
        <v>0</v>
      </c>
      <c r="CH19" s="624">
        <v>5.8892515367741814E-6</v>
      </c>
      <c r="CI19" s="624">
        <v>8.5470986476721361E-4</v>
      </c>
      <c r="CJ19" s="624">
        <v>1.7353757455974548E-3</v>
      </c>
      <c r="CK19" s="624">
        <v>2.7309935592378568E-4</v>
      </c>
      <c r="CL19" s="624">
        <v>1.4073664532829751E-6</v>
      </c>
      <c r="CM19" s="624">
        <v>0</v>
      </c>
      <c r="CN19" s="624">
        <v>1.4404276366608617E-2</v>
      </c>
      <c r="CO19" s="624">
        <v>6.1882796458818859E-7</v>
      </c>
      <c r="CP19" s="624">
        <v>0</v>
      </c>
      <c r="CQ19" s="624">
        <v>4.4483997654183083E-5</v>
      </c>
      <c r="CR19" s="624">
        <v>3.2057562189457531E-2</v>
      </c>
      <c r="CS19" s="625">
        <v>0</v>
      </c>
    </row>
    <row r="20" spans="2:97" ht="20.149999999999999" customHeight="1" x14ac:dyDescent="0.2">
      <c r="B20" s="143">
        <v>17</v>
      </c>
      <c r="C20" s="506" t="s">
        <v>298</v>
      </c>
      <c r="D20" s="614">
        <v>6.9752300915133958E-2</v>
      </c>
      <c r="E20" s="615">
        <v>0.38863569485991117</v>
      </c>
      <c r="F20" s="615">
        <v>0.20777276604131462</v>
      </c>
      <c r="G20" s="615">
        <v>9.8444829921133358E-3</v>
      </c>
      <c r="H20" s="616">
        <v>4.427981592719403E-2</v>
      </c>
      <c r="I20" s="617">
        <v>4.1431406715503188E-2</v>
      </c>
      <c r="K20" s="641" t="s">
        <v>357</v>
      </c>
      <c r="L20" s="677">
        <v>260581</v>
      </c>
      <c r="M20" s="642">
        <v>294626</v>
      </c>
      <c r="O20" s="143">
        <v>17</v>
      </c>
      <c r="P20" s="506" t="s">
        <v>298</v>
      </c>
      <c r="Q20" s="672">
        <v>3.2932228816147361E-5</v>
      </c>
      <c r="R20" s="616">
        <v>4.3641247227532159E-5</v>
      </c>
      <c r="S20" s="616">
        <v>3.3945559801608214E-5</v>
      </c>
      <c r="T20" s="616">
        <v>2.6811025701171536E-5</v>
      </c>
      <c r="U20" s="616">
        <v>2.7327704167877323E-5</v>
      </c>
      <c r="V20" s="616">
        <v>4.7149593296523176E-5</v>
      </c>
      <c r="W20" s="616">
        <v>3.7463851239690929E-5</v>
      </c>
      <c r="X20" s="616">
        <v>3.2298421416111074E-5</v>
      </c>
      <c r="Y20" s="616">
        <v>4.5462184260821444E-5</v>
      </c>
      <c r="Z20" s="616">
        <v>2.6256786464779444E-5</v>
      </c>
      <c r="AA20" s="616">
        <v>1.268487186165329E-5</v>
      </c>
      <c r="AB20" s="616">
        <v>4.3845959579454183E-5</v>
      </c>
      <c r="AC20" s="616">
        <v>3.3350194831492007E-4</v>
      </c>
      <c r="AD20" s="616">
        <v>2.5888503805856326E-3</v>
      </c>
      <c r="AE20" s="616">
        <v>7.5726648899909917E-4</v>
      </c>
      <c r="AF20" s="616">
        <v>4.0730088414347407E-4</v>
      </c>
      <c r="AG20" s="616">
        <v>1.0026646341249299</v>
      </c>
      <c r="AH20" s="616">
        <v>1.7395131953717633E-3</v>
      </c>
      <c r="AI20" s="616">
        <v>4.6108308657995898E-3</v>
      </c>
      <c r="AJ20" s="616">
        <v>6.8225056576368012E-5</v>
      </c>
      <c r="AK20" s="616">
        <v>7.3299917996790453E-4</v>
      </c>
      <c r="AL20" s="616">
        <v>5.2535309131213301E-5</v>
      </c>
      <c r="AM20" s="616">
        <v>1.255641592642886E-4</v>
      </c>
      <c r="AN20" s="616">
        <v>3.7895092580290563E-5</v>
      </c>
      <c r="AO20" s="616">
        <v>5.8162009420364326E-5</v>
      </c>
      <c r="AP20" s="616">
        <v>7.0920267644749942E-5</v>
      </c>
      <c r="AQ20" s="616">
        <v>3.5010950278085149E-5</v>
      </c>
      <c r="AR20" s="616">
        <v>1.1409079826611251E-4</v>
      </c>
      <c r="AS20" s="616">
        <v>9.8822754663441977E-5</v>
      </c>
      <c r="AT20" s="616">
        <v>1.6469189018519459E-4</v>
      </c>
      <c r="AU20" s="616">
        <v>9.9980308169636539E-5</v>
      </c>
      <c r="AV20" s="616">
        <v>3.5267660081956575E-5</v>
      </c>
      <c r="AW20" s="616">
        <v>4.3343030000726107E-5</v>
      </c>
      <c r="AX20" s="616">
        <v>5.3355704293988368E-4</v>
      </c>
      <c r="AY20" s="616">
        <v>4.3955375128738479E-5</v>
      </c>
      <c r="AZ20" s="616">
        <v>2.8441994879435678E-5</v>
      </c>
      <c r="BA20" s="616">
        <v>5.2004527517071473E-5</v>
      </c>
      <c r="BB20" s="616">
        <v>2.1499005196806966E-5</v>
      </c>
      <c r="BC20" s="617">
        <v>6.1472963908484806E-5</v>
      </c>
      <c r="BE20" s="143">
        <v>17</v>
      </c>
      <c r="BF20" s="506" t="s">
        <v>298</v>
      </c>
      <c r="BG20" s="672">
        <v>1.7299074650912799E-5</v>
      </c>
      <c r="BH20" s="616">
        <v>7.6726097422962205E-5</v>
      </c>
      <c r="BI20" s="616">
        <v>0</v>
      </c>
      <c r="BJ20" s="616">
        <v>0</v>
      </c>
      <c r="BK20" s="616">
        <v>1.0204938899987753E-4</v>
      </c>
      <c r="BL20" s="616">
        <v>7.6684473021316713E-6</v>
      </c>
      <c r="BM20" s="616">
        <v>0</v>
      </c>
      <c r="BN20" s="616">
        <v>3.3179228407470843E-5</v>
      </c>
      <c r="BO20" s="616">
        <v>4.6299850218160226E-6</v>
      </c>
      <c r="BP20" s="616">
        <v>0</v>
      </c>
      <c r="BQ20" s="616">
        <v>0</v>
      </c>
      <c r="BR20" s="616">
        <v>3.1695229016064606E-4</v>
      </c>
      <c r="BS20" s="616">
        <v>4.3386160663214327E-3</v>
      </c>
      <c r="BT20" s="616">
        <v>3.5996919883566132E-2</v>
      </c>
      <c r="BU20" s="616">
        <v>1.0370140326859735E-2</v>
      </c>
      <c r="BV20" s="616">
        <v>5.1966478153007908E-3</v>
      </c>
      <c r="BW20" s="616">
        <v>3.7519363770955313E-2</v>
      </c>
      <c r="BX20" s="616">
        <v>2.435884561586148E-2</v>
      </c>
      <c r="BY20" s="616">
        <v>6.4061725654229892E-2</v>
      </c>
      <c r="BZ20" s="616">
        <v>4.6001438752691379E-4</v>
      </c>
      <c r="CA20" s="616">
        <v>9.4118313153344797E-3</v>
      </c>
      <c r="CB20" s="616">
        <v>3.3853749029865876E-6</v>
      </c>
      <c r="CC20" s="616">
        <v>2.2028906428136433E-4</v>
      </c>
      <c r="CD20" s="616">
        <v>0</v>
      </c>
      <c r="CE20" s="616">
        <v>2.0143299882887305E-4</v>
      </c>
      <c r="CF20" s="616">
        <v>3.1100702008898932E-6</v>
      </c>
      <c r="CG20" s="616">
        <v>2.1988595653475478E-5</v>
      </c>
      <c r="CH20" s="616">
        <v>2.1346993176812805E-4</v>
      </c>
      <c r="CI20" s="616">
        <v>2.1610182546252994E-4</v>
      </c>
      <c r="CJ20" s="616">
        <v>1.6330432699395727E-3</v>
      </c>
      <c r="CK20" s="616">
        <v>8.4295206977648396E-4</v>
      </c>
      <c r="CL20" s="616">
        <v>6.5181992511468775E-5</v>
      </c>
      <c r="CM20" s="616">
        <v>0</v>
      </c>
      <c r="CN20" s="616">
        <v>6.4345519273388821E-3</v>
      </c>
      <c r="CO20" s="616">
        <v>6.5905178228642091E-5</v>
      </c>
      <c r="CP20" s="616">
        <v>2.3968957323990549E-5</v>
      </c>
      <c r="CQ20" s="616">
        <v>2.8220526429359992E-4</v>
      </c>
      <c r="CR20" s="616">
        <v>0</v>
      </c>
      <c r="CS20" s="617">
        <v>2.3037110820525779E-4</v>
      </c>
    </row>
    <row r="21" spans="2:97" ht="20.149999999999999" customHeight="1" x14ac:dyDescent="0.2">
      <c r="B21" s="143">
        <v>18</v>
      </c>
      <c r="C21" s="506" t="s">
        <v>299</v>
      </c>
      <c r="D21" s="614">
        <v>2.7203692039611815E-2</v>
      </c>
      <c r="E21" s="615">
        <v>0.45054111093986587</v>
      </c>
      <c r="F21" s="615">
        <v>0.23373519532778661</v>
      </c>
      <c r="G21" s="615">
        <v>6.2378972052765857E-3</v>
      </c>
      <c r="H21" s="616">
        <v>6.6096784304904163E-2</v>
      </c>
      <c r="I21" s="617">
        <v>5.7834686266791141E-2</v>
      </c>
      <c r="K21" s="643" t="s">
        <v>361</v>
      </c>
      <c r="L21" s="678">
        <v>243387</v>
      </c>
      <c r="M21" s="644">
        <v>247624</v>
      </c>
      <c r="O21" s="143">
        <v>18</v>
      </c>
      <c r="P21" s="506" t="s">
        <v>299</v>
      </c>
      <c r="Q21" s="672">
        <v>2.8238724902574041E-6</v>
      </c>
      <c r="R21" s="616">
        <v>3.8921241839492933E-6</v>
      </c>
      <c r="S21" s="616">
        <v>3.4956364943819116E-6</v>
      </c>
      <c r="T21" s="616">
        <v>2.8774990430933142E-6</v>
      </c>
      <c r="U21" s="616">
        <v>2.1137142222346649E-6</v>
      </c>
      <c r="V21" s="616">
        <v>6.9966263895795221E-6</v>
      </c>
      <c r="W21" s="616">
        <v>4.5116283149394342E-6</v>
      </c>
      <c r="X21" s="616">
        <v>2.7529494637262387E-6</v>
      </c>
      <c r="Y21" s="616">
        <v>4.293526223127013E-6</v>
      </c>
      <c r="Z21" s="616">
        <v>2.3057991055073245E-6</v>
      </c>
      <c r="AA21" s="616">
        <v>1.148509439029616E-6</v>
      </c>
      <c r="AB21" s="616">
        <v>2.9939609181237417E-6</v>
      </c>
      <c r="AC21" s="616">
        <v>3.5434414419260676E-6</v>
      </c>
      <c r="AD21" s="616">
        <v>1.4248472593131322E-5</v>
      </c>
      <c r="AE21" s="616">
        <v>3.11172333951113E-6</v>
      </c>
      <c r="AF21" s="616">
        <v>5.070513721520905E-6</v>
      </c>
      <c r="AG21" s="616">
        <v>4.2666641483699714E-6</v>
      </c>
      <c r="AH21" s="616">
        <v>1.0008455596137698</v>
      </c>
      <c r="AI21" s="616">
        <v>2.5596108406063739E-6</v>
      </c>
      <c r="AJ21" s="616">
        <v>3.8625560403044176E-6</v>
      </c>
      <c r="AK21" s="616">
        <v>3.4208809448226337E-5</v>
      </c>
      <c r="AL21" s="616">
        <v>4.3439793356740175E-6</v>
      </c>
      <c r="AM21" s="616">
        <v>8.3305445655752725E-6</v>
      </c>
      <c r="AN21" s="616">
        <v>4.1401286000509998E-6</v>
      </c>
      <c r="AO21" s="616">
        <v>9.9491820376003214E-6</v>
      </c>
      <c r="AP21" s="616">
        <v>9.2290439529418543E-6</v>
      </c>
      <c r="AQ21" s="616">
        <v>4.4095263863150231E-6</v>
      </c>
      <c r="AR21" s="616">
        <v>1.1103552768405944E-5</v>
      </c>
      <c r="AS21" s="616">
        <v>1.0963891033320195E-5</v>
      </c>
      <c r="AT21" s="616">
        <v>5.3987067338697007E-5</v>
      </c>
      <c r="AU21" s="616">
        <v>4.824805149137713E-6</v>
      </c>
      <c r="AV21" s="616">
        <v>3.3224880211820562E-6</v>
      </c>
      <c r="AW21" s="616">
        <v>5.4935620653463053E-6</v>
      </c>
      <c r="AX21" s="616">
        <v>4.6220867442456096E-5</v>
      </c>
      <c r="AY21" s="616">
        <v>4.0382435091121267E-6</v>
      </c>
      <c r="AZ21" s="616">
        <v>5.1156267819972638E-6</v>
      </c>
      <c r="BA21" s="616">
        <v>6.359093126389008E-6</v>
      </c>
      <c r="BB21" s="616">
        <v>2.601372196782036E-6</v>
      </c>
      <c r="BC21" s="617">
        <v>7.7351429025965922E-6</v>
      </c>
      <c r="BE21" s="143">
        <v>18</v>
      </c>
      <c r="BF21" s="506" t="s">
        <v>299</v>
      </c>
      <c r="BG21" s="672">
        <v>2.693990724208945E-6</v>
      </c>
      <c r="BH21" s="616">
        <v>9.5907621778702756E-6</v>
      </c>
      <c r="BI21" s="616">
        <v>1.2237557756975552E-5</v>
      </c>
      <c r="BJ21" s="616">
        <v>4.2190973984570116E-6</v>
      </c>
      <c r="BK21" s="616">
        <v>5.0018180443777309E-6</v>
      </c>
      <c r="BL21" s="616">
        <v>9.5688763007519901E-5</v>
      </c>
      <c r="BM21" s="616">
        <v>6.2613878992417472E-5</v>
      </c>
      <c r="BN21" s="616">
        <v>1.0603376306433253E-6</v>
      </c>
      <c r="BO21" s="616">
        <v>1.8547519568292002E-5</v>
      </c>
      <c r="BP21" s="616">
        <v>1.3125247542557997E-6</v>
      </c>
      <c r="BQ21" s="616">
        <v>1.5156973181322152E-6</v>
      </c>
      <c r="BR21" s="616">
        <v>3.9299108499845824E-5</v>
      </c>
      <c r="BS21" s="616">
        <v>4.242329486954598E-5</v>
      </c>
      <c r="BT21" s="616">
        <v>4.4673975660723279E-4</v>
      </c>
      <c r="BU21" s="616">
        <v>2.7265756620451026E-5</v>
      </c>
      <c r="BV21" s="616">
        <v>8.7782429611451212E-5</v>
      </c>
      <c r="BW21" s="616">
        <v>6.4535669249631616E-5</v>
      </c>
      <c r="BX21" s="616">
        <v>3.0983517954678706E-2</v>
      </c>
      <c r="BY21" s="616">
        <v>1.7165306768442767E-5</v>
      </c>
      <c r="BZ21" s="616">
        <v>1.6489576334964136E-5</v>
      </c>
      <c r="CA21" s="616">
        <v>1.0599785839787638E-3</v>
      </c>
      <c r="CB21" s="616">
        <v>1.1416523508163493E-5</v>
      </c>
      <c r="CC21" s="616">
        <v>7.7255683866209925E-6</v>
      </c>
      <c r="CD21" s="616">
        <v>2.6533976757237641E-5</v>
      </c>
      <c r="CE21" s="616">
        <v>2.2351209572482093E-4</v>
      </c>
      <c r="CF21" s="616">
        <v>1.1143959507436441E-4</v>
      </c>
      <c r="CG21" s="616">
        <v>6.1044357580949504E-5</v>
      </c>
      <c r="CH21" s="616">
        <v>1.0536066693207445E-4</v>
      </c>
      <c r="CI21" s="616">
        <v>1.2534849287040655E-4</v>
      </c>
      <c r="CJ21" s="616">
        <v>1.8335874106873678E-3</v>
      </c>
      <c r="CK21" s="616">
        <v>5.1908559308613697E-5</v>
      </c>
      <c r="CL21" s="616">
        <v>1.5880281250627057E-5</v>
      </c>
      <c r="CM21" s="616">
        <v>5.1731215495069824E-5</v>
      </c>
      <c r="CN21" s="616">
        <v>1.4631062358804159E-3</v>
      </c>
      <c r="CO21" s="616">
        <v>6.4976936281759811E-6</v>
      </c>
      <c r="CP21" s="616">
        <v>8.3232204307557192E-5</v>
      </c>
      <c r="CQ21" s="616">
        <v>1.2583455726427242E-4</v>
      </c>
      <c r="CR21" s="616">
        <v>0</v>
      </c>
      <c r="CS21" s="617">
        <v>0</v>
      </c>
    </row>
    <row r="22" spans="2:97" ht="20.149999999999999" customHeight="1" x14ac:dyDescent="0.2">
      <c r="B22" s="419">
        <v>19</v>
      </c>
      <c r="C22" s="506" t="s">
        <v>34</v>
      </c>
      <c r="D22" s="614">
        <v>6.7763427988792757E-2</v>
      </c>
      <c r="E22" s="615">
        <v>0.26012646311121634</v>
      </c>
      <c r="F22" s="615">
        <v>0.13545332211892291</v>
      </c>
      <c r="G22" s="615">
        <v>5.981771545530528E-2</v>
      </c>
      <c r="H22" s="616">
        <v>2.3188717308596309E-2</v>
      </c>
      <c r="I22" s="617">
        <v>2.264164711334023E-2</v>
      </c>
      <c r="K22" s="643" t="s">
        <v>364</v>
      </c>
      <c r="L22" s="678">
        <v>248179</v>
      </c>
      <c r="M22" s="644">
        <v>235625</v>
      </c>
      <c r="O22" s="419">
        <v>19</v>
      </c>
      <c r="P22" s="506" t="s">
        <v>34</v>
      </c>
      <c r="Q22" s="672">
        <v>2.8604149359334882E-4</v>
      </c>
      <c r="R22" s="616">
        <v>1.6043651712522387E-4</v>
      </c>
      <c r="S22" s="616">
        <v>1.137132863463753E-4</v>
      </c>
      <c r="T22" s="616">
        <v>7.7906864072985779E-5</v>
      </c>
      <c r="U22" s="616">
        <v>6.0157631969013918E-5</v>
      </c>
      <c r="V22" s="616">
        <v>1.4119365849078045E-4</v>
      </c>
      <c r="W22" s="616">
        <v>7.8466816433529158E-5</v>
      </c>
      <c r="X22" s="616">
        <v>7.8110621148990258E-5</v>
      </c>
      <c r="Y22" s="616">
        <v>1.2371884886156419E-4</v>
      </c>
      <c r="Z22" s="616">
        <v>6.9381506644769343E-5</v>
      </c>
      <c r="AA22" s="616">
        <v>3.3014288107560906E-5</v>
      </c>
      <c r="AB22" s="616">
        <v>5.6070895886904792E-5</v>
      </c>
      <c r="AC22" s="616">
        <v>6.9778011472518717E-5</v>
      </c>
      <c r="AD22" s="616">
        <v>5.362083653951491E-5</v>
      </c>
      <c r="AE22" s="616">
        <v>7.1040648514054521E-5</v>
      </c>
      <c r="AF22" s="616">
        <v>8.0338475951436346E-5</v>
      </c>
      <c r="AG22" s="616">
        <v>7.3723395267213937E-5</v>
      </c>
      <c r="AH22" s="616">
        <v>5.441939003216597E-5</v>
      </c>
      <c r="AI22" s="616">
        <v>1.0236099406164416</v>
      </c>
      <c r="AJ22" s="616">
        <v>1.2573544574372337E-4</v>
      </c>
      <c r="AK22" s="616">
        <v>1.3012104988809585E-4</v>
      </c>
      <c r="AL22" s="616">
        <v>1.2075755811204787E-4</v>
      </c>
      <c r="AM22" s="616">
        <v>2.2698075094692384E-4</v>
      </c>
      <c r="AN22" s="616">
        <v>1.1928467253047295E-4</v>
      </c>
      <c r="AO22" s="616">
        <v>1.2752812060924266E-4</v>
      </c>
      <c r="AP22" s="616">
        <v>1.9977532135881997E-4</v>
      </c>
      <c r="AQ22" s="616">
        <v>6.8182380307835183E-5</v>
      </c>
      <c r="AR22" s="616">
        <v>5.83164581399903E-4</v>
      </c>
      <c r="AS22" s="616">
        <v>2.4290249865907798E-4</v>
      </c>
      <c r="AT22" s="616">
        <v>6.6412402175244391E-4</v>
      </c>
      <c r="AU22" s="616">
        <v>1.1761849736336226E-4</v>
      </c>
      <c r="AV22" s="616">
        <v>8.2193987863866423E-5</v>
      </c>
      <c r="AW22" s="616">
        <v>1.3185506404155209E-4</v>
      </c>
      <c r="AX22" s="616">
        <v>1.6948883943719414E-3</v>
      </c>
      <c r="AY22" s="616">
        <v>1.2134891602801911E-4</v>
      </c>
      <c r="AZ22" s="616">
        <v>7.758153151053948E-5</v>
      </c>
      <c r="BA22" s="616">
        <v>1.0075337292550687E-4</v>
      </c>
      <c r="BB22" s="616">
        <v>5.4984905940042935E-5</v>
      </c>
      <c r="BC22" s="617">
        <v>1.263371940000421E-4</v>
      </c>
      <c r="BE22" s="419">
        <v>19</v>
      </c>
      <c r="BF22" s="506" t="s">
        <v>34</v>
      </c>
      <c r="BG22" s="672">
        <v>2.8327632543073346E-3</v>
      </c>
      <c r="BH22" s="616">
        <v>2.2058753009101634E-4</v>
      </c>
      <c r="BI22" s="616">
        <v>0</v>
      </c>
      <c r="BJ22" s="616">
        <v>0</v>
      </c>
      <c r="BK22" s="616">
        <v>0</v>
      </c>
      <c r="BL22" s="616">
        <v>0</v>
      </c>
      <c r="BM22" s="616">
        <v>0</v>
      </c>
      <c r="BN22" s="616">
        <v>0</v>
      </c>
      <c r="BO22" s="616">
        <v>0</v>
      </c>
      <c r="BP22" s="616">
        <v>0</v>
      </c>
      <c r="BQ22" s="616">
        <v>0</v>
      </c>
      <c r="BR22" s="616">
        <v>0</v>
      </c>
      <c r="BS22" s="616">
        <v>0</v>
      </c>
      <c r="BT22" s="616">
        <v>0</v>
      </c>
      <c r="BU22" s="616">
        <v>0</v>
      </c>
      <c r="BV22" s="616">
        <v>0</v>
      </c>
      <c r="BW22" s="616">
        <v>0</v>
      </c>
      <c r="BX22" s="616">
        <v>0</v>
      </c>
      <c r="BY22" s="616">
        <v>0.33959559469092587</v>
      </c>
      <c r="BZ22" s="616">
        <v>0</v>
      </c>
      <c r="CA22" s="616">
        <v>0</v>
      </c>
      <c r="CB22" s="616">
        <v>0</v>
      </c>
      <c r="CC22" s="616">
        <v>0</v>
      </c>
      <c r="CD22" s="616">
        <v>0</v>
      </c>
      <c r="CE22" s="616">
        <v>0</v>
      </c>
      <c r="CF22" s="616">
        <v>0</v>
      </c>
      <c r="CG22" s="616">
        <v>0</v>
      </c>
      <c r="CH22" s="616">
        <v>4.418190359669583E-3</v>
      </c>
      <c r="CI22" s="616">
        <v>0</v>
      </c>
      <c r="CJ22" s="616">
        <v>7.6431842290711049E-3</v>
      </c>
      <c r="CK22" s="616">
        <v>1.3088420020933671E-4</v>
      </c>
      <c r="CL22" s="616">
        <v>0</v>
      </c>
      <c r="CM22" s="616">
        <v>0</v>
      </c>
      <c r="CN22" s="616">
        <v>2.1271033311704584E-2</v>
      </c>
      <c r="CO22" s="616">
        <v>0</v>
      </c>
      <c r="CP22" s="616">
        <v>0</v>
      </c>
      <c r="CQ22" s="616">
        <v>1.5317931691904139E-4</v>
      </c>
      <c r="CR22" s="616">
        <v>0</v>
      </c>
      <c r="CS22" s="617">
        <v>0</v>
      </c>
    </row>
    <row r="23" spans="2:97" ht="20.149999999999999" customHeight="1" x14ac:dyDescent="0.2">
      <c r="B23" s="415">
        <v>20</v>
      </c>
      <c r="C23" s="531" t="s">
        <v>9</v>
      </c>
      <c r="D23" s="618">
        <v>0.22738888335836704</v>
      </c>
      <c r="E23" s="619">
        <v>0.4874885499018089</v>
      </c>
      <c r="F23" s="619">
        <v>0.24841067479083254</v>
      </c>
      <c r="G23" s="619">
        <v>9.5693405370631431E-3</v>
      </c>
      <c r="H23" s="620">
        <v>7.6145221606691238E-2</v>
      </c>
      <c r="I23" s="621">
        <v>6.0607930764625687E-2</v>
      </c>
      <c r="K23" s="643" t="s">
        <v>365</v>
      </c>
      <c r="L23" s="678">
        <v>260826</v>
      </c>
      <c r="M23" s="644">
        <v>255933</v>
      </c>
      <c r="O23" s="415">
        <v>20</v>
      </c>
      <c r="P23" s="531" t="s">
        <v>9</v>
      </c>
      <c r="Q23" s="673">
        <v>5.9935468443746197E-4</v>
      </c>
      <c r="R23" s="620">
        <v>1.374178901566538E-3</v>
      </c>
      <c r="S23" s="620">
        <v>2.0499919150902329E-3</v>
      </c>
      <c r="T23" s="620">
        <v>4.7859089752591566E-3</v>
      </c>
      <c r="U23" s="620">
        <v>9.4050729032605664E-4</v>
      </c>
      <c r="V23" s="620">
        <v>1.5377778388969835E-3</v>
      </c>
      <c r="W23" s="620">
        <v>4.9032381572717795E-4</v>
      </c>
      <c r="X23" s="620">
        <v>1.5974147877285125E-3</v>
      </c>
      <c r="Y23" s="620">
        <v>8.4917172667624177E-4</v>
      </c>
      <c r="Z23" s="620">
        <v>2.825914067028533E-3</v>
      </c>
      <c r="AA23" s="620">
        <v>5.2299199621970733E-3</v>
      </c>
      <c r="AB23" s="620">
        <v>5.094050370654631E-4</v>
      </c>
      <c r="AC23" s="620">
        <v>4.3188176261032955E-4</v>
      </c>
      <c r="AD23" s="620">
        <v>1.2204596852573063E-3</v>
      </c>
      <c r="AE23" s="620">
        <v>1.2461977156089492E-3</v>
      </c>
      <c r="AF23" s="620">
        <v>8.0758464814862263E-4</v>
      </c>
      <c r="AG23" s="620">
        <v>1.4132404301545605E-3</v>
      </c>
      <c r="AH23" s="620">
        <v>1.1809642938615801E-3</v>
      </c>
      <c r="AI23" s="620">
        <v>4.0574314247700011E-4</v>
      </c>
      <c r="AJ23" s="620">
        <v>1.0081276926467817</v>
      </c>
      <c r="AK23" s="620">
        <v>1.1993199613855234E-3</v>
      </c>
      <c r="AL23" s="620">
        <v>2.2133165631163217E-3</v>
      </c>
      <c r="AM23" s="620">
        <v>1.5490843768171014E-3</v>
      </c>
      <c r="AN23" s="620">
        <v>1.7430792609131789E-3</v>
      </c>
      <c r="AO23" s="620">
        <v>1.6953388882899915E-3</v>
      </c>
      <c r="AP23" s="620">
        <v>4.140999675330684E-3</v>
      </c>
      <c r="AQ23" s="620">
        <v>4.4319603413506758E-4</v>
      </c>
      <c r="AR23" s="620">
        <v>1.2380418842019704E-3</v>
      </c>
      <c r="AS23" s="620">
        <v>5.7617396471015617E-3</v>
      </c>
      <c r="AT23" s="620">
        <v>2.0323317039608571E-3</v>
      </c>
      <c r="AU23" s="620">
        <v>2.3898825361956776E-3</v>
      </c>
      <c r="AV23" s="620">
        <v>1.1632870021240926E-3</v>
      </c>
      <c r="AW23" s="620">
        <v>9.6325069008273579E-3</v>
      </c>
      <c r="AX23" s="620">
        <v>2.1869120534967752E-3</v>
      </c>
      <c r="AY23" s="620">
        <v>1.4423746443089031E-3</v>
      </c>
      <c r="AZ23" s="620">
        <v>1.099288939458886E-3</v>
      </c>
      <c r="BA23" s="620">
        <v>2.5896317535017577E-3</v>
      </c>
      <c r="BB23" s="620">
        <v>2.9989387896918199E-2</v>
      </c>
      <c r="BC23" s="621">
        <v>7.9647045318403129E-4</v>
      </c>
      <c r="BE23" s="415">
        <v>20</v>
      </c>
      <c r="BF23" s="531" t="s">
        <v>9</v>
      </c>
      <c r="BG23" s="673">
        <v>8.754325298924873E-4</v>
      </c>
      <c r="BH23" s="620">
        <v>3.5054235760115858E-3</v>
      </c>
      <c r="BI23" s="620">
        <v>6.8353007825409087E-3</v>
      </c>
      <c r="BJ23" s="620">
        <v>1.8840707725905317E-2</v>
      </c>
      <c r="BK23" s="620">
        <v>2.8048691118975067E-3</v>
      </c>
      <c r="BL23" s="620">
        <v>4.4608158176994732E-3</v>
      </c>
      <c r="BM23" s="620">
        <v>1.0769587186695805E-3</v>
      </c>
      <c r="BN23" s="620">
        <v>5.4188704104480298E-3</v>
      </c>
      <c r="BO23" s="620">
        <v>1.9006084736888865E-3</v>
      </c>
      <c r="BP23" s="620">
        <v>1.1023443797742864E-2</v>
      </c>
      <c r="BQ23" s="620">
        <v>2.1905503508576816E-2</v>
      </c>
      <c r="BR23" s="620">
        <v>1.0810849266540579E-3</v>
      </c>
      <c r="BS23" s="620">
        <v>6.5541607242276107E-4</v>
      </c>
      <c r="BT23" s="620">
        <v>3.9294539692031347E-3</v>
      </c>
      <c r="BU23" s="620">
        <v>3.8171329571089598E-3</v>
      </c>
      <c r="BV23" s="620">
        <v>2.1763852927761786E-3</v>
      </c>
      <c r="BW23" s="620">
        <v>4.6915760426479913E-3</v>
      </c>
      <c r="BX23" s="620">
        <v>3.7508904244282332E-3</v>
      </c>
      <c r="BY23" s="620">
        <v>7.2192107433450311E-4</v>
      </c>
      <c r="BZ23" s="620">
        <v>3.3624496296362077E-2</v>
      </c>
      <c r="CA23" s="620">
        <v>3.3278066640308004E-3</v>
      </c>
      <c r="CB23" s="620">
        <v>7.9645402609990514E-3</v>
      </c>
      <c r="CC23" s="620">
        <v>3.1847000194905051E-3</v>
      </c>
      <c r="CD23" s="620">
        <v>5.4406333977324636E-3</v>
      </c>
      <c r="CE23" s="620">
        <v>5.1875740983021688E-3</v>
      </c>
      <c r="CF23" s="620">
        <v>1.410964538731865E-2</v>
      </c>
      <c r="CG23" s="620">
        <v>6.2510257179279808E-5</v>
      </c>
      <c r="CH23" s="620">
        <v>2.4804617315778562E-3</v>
      </c>
      <c r="CI23" s="620">
        <v>1.9472379311357528E-2</v>
      </c>
      <c r="CJ23" s="620">
        <v>6.6918525501871535E-3</v>
      </c>
      <c r="CK23" s="620">
        <v>8.6752587513156242E-3</v>
      </c>
      <c r="CL23" s="620">
        <v>3.1320673030170239E-3</v>
      </c>
      <c r="CM23" s="620">
        <v>3.8890773831963606E-2</v>
      </c>
      <c r="CN23" s="620">
        <v>6.7516757099441238E-3</v>
      </c>
      <c r="CO23" s="620">
        <v>2.9490246652450129E-3</v>
      </c>
      <c r="CP23" s="620">
        <v>2.312584925011919E-3</v>
      </c>
      <c r="CQ23" s="620">
        <v>8.9077203958784108E-3</v>
      </c>
      <c r="CR23" s="620">
        <v>0.12892386666342792</v>
      </c>
      <c r="CS23" s="621">
        <v>7.5303687165860099E-4</v>
      </c>
    </row>
    <row r="24" spans="2:97" ht="20.149999999999999" customHeight="1" x14ac:dyDescent="0.2">
      <c r="B24" s="407">
        <v>21</v>
      </c>
      <c r="C24" s="556" t="s">
        <v>10</v>
      </c>
      <c r="D24" s="622">
        <v>1</v>
      </c>
      <c r="E24" s="623">
        <v>0.43280713142806959</v>
      </c>
      <c r="F24" s="623">
        <v>0.30187478230623443</v>
      </c>
      <c r="G24" s="623">
        <v>0</v>
      </c>
      <c r="H24" s="624">
        <v>5.2393186055409532E-2</v>
      </c>
      <c r="I24" s="625">
        <v>4.1972758402800521E-2</v>
      </c>
      <c r="K24" s="643" t="s">
        <v>372</v>
      </c>
      <c r="L24" s="678">
        <v>256271</v>
      </c>
      <c r="M24" s="644">
        <v>286323</v>
      </c>
      <c r="O24" s="407">
        <v>21</v>
      </c>
      <c r="P24" s="556" t="s">
        <v>10</v>
      </c>
      <c r="Q24" s="674">
        <v>1.3924540963132764E-2</v>
      </c>
      <c r="R24" s="624">
        <v>8.4437676460178395E-3</v>
      </c>
      <c r="S24" s="624">
        <v>7.8008387687841171E-3</v>
      </c>
      <c r="T24" s="624">
        <v>4.1672661388405738E-3</v>
      </c>
      <c r="U24" s="624">
        <v>5.870457611577562E-3</v>
      </c>
      <c r="V24" s="624">
        <v>4.3453420937382241E-3</v>
      </c>
      <c r="W24" s="624">
        <v>2.4985805551104388E-2</v>
      </c>
      <c r="X24" s="624">
        <v>7.009435946623805E-3</v>
      </c>
      <c r="Y24" s="624">
        <v>1.8311481176554754E-2</v>
      </c>
      <c r="Z24" s="624">
        <v>9.2603575875532182E-3</v>
      </c>
      <c r="AA24" s="624">
        <v>5.0389524162225939E-3</v>
      </c>
      <c r="AB24" s="624">
        <v>6.606527048876789E-3</v>
      </c>
      <c r="AC24" s="624">
        <v>8.819654039302181E-3</v>
      </c>
      <c r="AD24" s="624">
        <v>4.7299570758997994E-3</v>
      </c>
      <c r="AE24" s="624">
        <v>3.8917266347058541E-3</v>
      </c>
      <c r="AF24" s="624">
        <v>5.0667016872229017E-3</v>
      </c>
      <c r="AG24" s="624">
        <v>3.6214607529271698E-3</v>
      </c>
      <c r="AH24" s="624">
        <v>3.857513746214185E-3</v>
      </c>
      <c r="AI24" s="624">
        <v>1.0250441165995609E-2</v>
      </c>
      <c r="AJ24" s="624">
        <v>5.636000783519707E-3</v>
      </c>
      <c r="AK24" s="624">
        <v>1.0533660386797357</v>
      </c>
      <c r="AL24" s="624">
        <v>2.4526380033263701E-2</v>
      </c>
      <c r="AM24" s="624">
        <v>5.7888272958835973E-2</v>
      </c>
      <c r="AN24" s="624">
        <v>5.9274708804959268E-3</v>
      </c>
      <c r="AO24" s="624">
        <v>8.9095016232931274E-3</v>
      </c>
      <c r="AP24" s="624">
        <v>1.3589495198744223E-2</v>
      </c>
      <c r="AQ24" s="624">
        <v>1.8454781399299687E-2</v>
      </c>
      <c r="AR24" s="624">
        <v>2.1419048822440119E-2</v>
      </c>
      <c r="AS24" s="624">
        <v>8.1126215316265921E-3</v>
      </c>
      <c r="AT24" s="624">
        <v>1.0381239858518737E-2</v>
      </c>
      <c r="AU24" s="624">
        <v>1.163635980890634E-2</v>
      </c>
      <c r="AV24" s="624">
        <v>7.0211680083408622E-3</v>
      </c>
      <c r="AW24" s="624">
        <v>4.0237075400779906E-3</v>
      </c>
      <c r="AX24" s="624">
        <v>3.2958440733146456E-3</v>
      </c>
      <c r="AY24" s="624">
        <v>7.3628738051340599E-3</v>
      </c>
      <c r="AZ24" s="624">
        <v>5.4705398912945208E-3</v>
      </c>
      <c r="BA24" s="624">
        <v>7.1667333736454338E-3</v>
      </c>
      <c r="BB24" s="624">
        <v>3.0727379840917624E-3</v>
      </c>
      <c r="BC24" s="625">
        <v>1.7769189995797203E-2</v>
      </c>
      <c r="BE24" s="407">
        <v>21</v>
      </c>
      <c r="BF24" s="556" t="s">
        <v>10</v>
      </c>
      <c r="BG24" s="674">
        <v>1.0646237325829276E-2</v>
      </c>
      <c r="BH24" s="624">
        <v>3.5102189571005206E-3</v>
      </c>
      <c r="BI24" s="624">
        <v>4.3705175374415097E-3</v>
      </c>
      <c r="BJ24" s="624">
        <v>2.1459167865528809E-3</v>
      </c>
      <c r="BK24" s="624">
        <v>3.7514842196679867E-3</v>
      </c>
      <c r="BL24" s="624">
        <v>2.1149498302050519E-3</v>
      </c>
      <c r="BM24" s="624">
        <v>2.1856219749669718E-2</v>
      </c>
      <c r="BN24" s="624">
        <v>5.0724821769957207E-3</v>
      </c>
      <c r="BO24" s="624">
        <v>1.376898466588653E-2</v>
      </c>
      <c r="BP24" s="624">
        <v>6.5718769610439804E-3</v>
      </c>
      <c r="BQ24" s="624">
        <v>3.6494842221389328E-3</v>
      </c>
      <c r="BR24" s="624">
        <v>5.0742054346584855E-3</v>
      </c>
      <c r="BS24" s="624">
        <v>7.0069936469924193E-3</v>
      </c>
      <c r="BT24" s="624">
        <v>3.38400866272255E-3</v>
      </c>
      <c r="BU24" s="624">
        <v>2.2825784152610338E-3</v>
      </c>
      <c r="BV24" s="624">
        <v>3.4009060705751403E-3</v>
      </c>
      <c r="BW24" s="624">
        <v>2.1372775162032342E-3</v>
      </c>
      <c r="BX24" s="624">
        <v>2.4793213309861873E-3</v>
      </c>
      <c r="BY24" s="624">
        <v>8.5178899101031585E-3</v>
      </c>
      <c r="BZ24" s="624">
        <v>2.3470260711635116E-3</v>
      </c>
      <c r="CA24" s="624">
        <v>4.8578285677726506E-2</v>
      </c>
      <c r="CB24" s="624">
        <v>2.147235732183804E-2</v>
      </c>
      <c r="CC24" s="624">
        <v>4.8655629698939017E-2</v>
      </c>
      <c r="CD24" s="624">
        <v>2.9965036896412523E-3</v>
      </c>
      <c r="CE24" s="624">
        <v>6.2737382317662287E-3</v>
      </c>
      <c r="CF24" s="624">
        <v>1.0482975874800132E-2</v>
      </c>
      <c r="CG24" s="624">
        <v>1.5512389521138805E-2</v>
      </c>
      <c r="CH24" s="624">
        <v>1.7563029881087648E-2</v>
      </c>
      <c r="CI24" s="624">
        <v>5.0187284396548083E-3</v>
      </c>
      <c r="CJ24" s="624">
        <v>8.3809847259302683E-3</v>
      </c>
      <c r="CK24" s="624">
        <v>9.5484899365544749E-3</v>
      </c>
      <c r="CL24" s="624">
        <v>4.8150066867791502E-3</v>
      </c>
      <c r="CM24" s="624">
        <v>1.5431400638367388E-3</v>
      </c>
      <c r="CN24" s="624">
        <v>1.6082541696201907E-3</v>
      </c>
      <c r="CO24" s="624">
        <v>2.7695645555144378E-3</v>
      </c>
      <c r="CP24" s="624">
        <v>1.707788209334327E-3</v>
      </c>
      <c r="CQ24" s="624">
        <v>4.6433837000621316E-3</v>
      </c>
      <c r="CR24" s="624">
        <v>0</v>
      </c>
      <c r="CS24" s="625">
        <v>1.4592109337075464E-2</v>
      </c>
    </row>
    <row r="25" spans="2:97" ht="20.149999999999999" customHeight="1" x14ac:dyDescent="0.2">
      <c r="B25" s="143">
        <v>22</v>
      </c>
      <c r="C25" s="506" t="s">
        <v>11</v>
      </c>
      <c r="D25" s="614">
        <v>0.23237951353752195</v>
      </c>
      <c r="E25" s="615">
        <v>0.42781529791243272</v>
      </c>
      <c r="F25" s="615">
        <v>8.4954279439496641E-2</v>
      </c>
      <c r="G25" s="615">
        <v>2.3536029723429906E-2</v>
      </c>
      <c r="H25" s="616">
        <v>4.042357655352357E-2</v>
      </c>
      <c r="I25" s="617">
        <v>3.7656765629326482E-2</v>
      </c>
      <c r="K25" s="643"/>
      <c r="L25" s="678"/>
      <c r="M25" s="644"/>
      <c r="O25" s="143">
        <v>22</v>
      </c>
      <c r="P25" s="506" t="s">
        <v>11</v>
      </c>
      <c r="Q25" s="672">
        <v>3.5807970136585115E-3</v>
      </c>
      <c r="R25" s="616">
        <v>4.7448001444471378E-3</v>
      </c>
      <c r="S25" s="616">
        <v>4.9923952702852891E-3</v>
      </c>
      <c r="T25" s="616">
        <v>4.9054067100063907E-3</v>
      </c>
      <c r="U25" s="616">
        <v>3.8375892731965324E-3</v>
      </c>
      <c r="V25" s="616">
        <v>5.4506775068873803E-3</v>
      </c>
      <c r="W25" s="616">
        <v>5.1062900244125105E-3</v>
      </c>
      <c r="X25" s="616">
        <v>7.4069647693993414E-3</v>
      </c>
      <c r="Y25" s="616">
        <v>1.013469074789821E-2</v>
      </c>
      <c r="Z25" s="616">
        <v>2.7115677401683941E-2</v>
      </c>
      <c r="AA25" s="616">
        <v>1.4138114214184393E-2</v>
      </c>
      <c r="AB25" s="616">
        <v>5.7514853680894259E-3</v>
      </c>
      <c r="AC25" s="616">
        <v>4.1632398131778723E-3</v>
      </c>
      <c r="AD25" s="616">
        <v>3.607168431965607E-3</v>
      </c>
      <c r="AE25" s="616">
        <v>3.7174038520366203E-3</v>
      </c>
      <c r="AF25" s="616">
        <v>7.7433364899322944E-3</v>
      </c>
      <c r="AG25" s="616">
        <v>2.7587162261637644E-3</v>
      </c>
      <c r="AH25" s="616">
        <v>2.4760244956001185E-3</v>
      </c>
      <c r="AI25" s="616">
        <v>4.3066525402520334E-3</v>
      </c>
      <c r="AJ25" s="616">
        <v>6.2482638333462527E-3</v>
      </c>
      <c r="AK25" s="616">
        <v>1.9521268553115375E-3</v>
      </c>
      <c r="AL25" s="616">
        <v>1.0220591146093085</v>
      </c>
      <c r="AM25" s="616">
        <v>1.4321666178502676E-2</v>
      </c>
      <c r="AN25" s="616">
        <v>1.6997665284231193E-2</v>
      </c>
      <c r="AO25" s="616">
        <v>6.0304230516922182E-3</v>
      </c>
      <c r="AP25" s="616">
        <v>1.8151238017189112E-3</v>
      </c>
      <c r="AQ25" s="616">
        <v>1.4157418253376347E-3</v>
      </c>
      <c r="AR25" s="616">
        <v>3.0990263380309174E-3</v>
      </c>
      <c r="AS25" s="616">
        <v>2.7161458827753278E-3</v>
      </c>
      <c r="AT25" s="616">
        <v>3.3403356698166659E-3</v>
      </c>
      <c r="AU25" s="616">
        <v>4.3182973437270282E-3</v>
      </c>
      <c r="AV25" s="616">
        <v>3.5893149960969711E-3</v>
      </c>
      <c r="AW25" s="616">
        <v>1.6343600819940082E-3</v>
      </c>
      <c r="AX25" s="616">
        <v>1.7478356432006391E-3</v>
      </c>
      <c r="AY25" s="616">
        <v>1.548681369230728E-2</v>
      </c>
      <c r="AZ25" s="616">
        <v>8.3818965156101377E-3</v>
      </c>
      <c r="BA25" s="616">
        <v>6.666918882141902E-3</v>
      </c>
      <c r="BB25" s="616">
        <v>1.7342009954442071E-3</v>
      </c>
      <c r="BC25" s="617">
        <v>1.3785502335339781E-3</v>
      </c>
      <c r="BE25" s="143">
        <v>22</v>
      </c>
      <c r="BF25" s="506" t="s">
        <v>11</v>
      </c>
      <c r="BG25" s="672">
        <v>1.1027471056112511E-2</v>
      </c>
      <c r="BH25" s="616">
        <v>1.6683130808405344E-2</v>
      </c>
      <c r="BI25" s="616">
        <v>1.5853732459100399E-2</v>
      </c>
      <c r="BJ25" s="616">
        <v>1.7043968488588142E-2</v>
      </c>
      <c r="BK25" s="616">
        <v>1.317830640076504E-2</v>
      </c>
      <c r="BL25" s="616">
        <v>1.8585802662428322E-2</v>
      </c>
      <c r="BM25" s="616">
        <v>1.9103494480586573E-2</v>
      </c>
      <c r="BN25" s="616">
        <v>2.7090874427691689E-2</v>
      </c>
      <c r="BO25" s="616">
        <v>3.7001170070954277E-2</v>
      </c>
      <c r="BP25" s="616">
        <v>0.11175187747440811</v>
      </c>
      <c r="BQ25" s="616">
        <v>5.7827962851718179E-2</v>
      </c>
      <c r="BR25" s="616">
        <v>2.1954267665785041E-2</v>
      </c>
      <c r="BS25" s="616">
        <v>1.5143686269724451E-2</v>
      </c>
      <c r="BT25" s="616">
        <v>1.2928030606607993E-2</v>
      </c>
      <c r="BU25" s="616">
        <v>1.2465348330706828E-2</v>
      </c>
      <c r="BV25" s="616">
        <v>2.8968715469081391E-2</v>
      </c>
      <c r="BW25" s="616">
        <v>8.1490319065589834E-3</v>
      </c>
      <c r="BX25" s="616">
        <v>7.3464094619106919E-3</v>
      </c>
      <c r="BY25" s="616">
        <v>1.5437158782610153E-2</v>
      </c>
      <c r="BZ25" s="616">
        <v>2.275146211853708E-2</v>
      </c>
      <c r="CA25" s="616">
        <v>3.8214246075543865E-3</v>
      </c>
      <c r="CB25" s="616">
        <v>9.0664949199336778E-2</v>
      </c>
      <c r="CC25" s="616">
        <v>5.245727153673254E-2</v>
      </c>
      <c r="CD25" s="616">
        <v>6.9120341931176207E-2</v>
      </c>
      <c r="CE25" s="616">
        <v>2.3339970822062586E-2</v>
      </c>
      <c r="CF25" s="616">
        <v>5.0549649862517022E-3</v>
      </c>
      <c r="CG25" s="616">
        <v>4.6460708044226357E-3</v>
      </c>
      <c r="CH25" s="616">
        <v>9.5915703576381923E-3</v>
      </c>
      <c r="CI25" s="616">
        <v>7.3143260501531016E-3</v>
      </c>
      <c r="CJ25" s="616">
        <v>1.0760503788247796E-2</v>
      </c>
      <c r="CK25" s="616">
        <v>1.5705421773862336E-2</v>
      </c>
      <c r="CL25" s="616">
        <v>1.1250210631685359E-2</v>
      </c>
      <c r="CM25" s="616">
        <v>3.9818375262844841E-3</v>
      </c>
      <c r="CN25" s="616">
        <v>4.9066725776461158E-3</v>
      </c>
      <c r="CO25" s="616">
        <v>5.8293903678189665E-2</v>
      </c>
      <c r="CP25" s="616">
        <v>2.8989315357893685E-2</v>
      </c>
      <c r="CQ25" s="616">
        <v>2.4388674580655377E-2</v>
      </c>
      <c r="CR25" s="616">
        <v>0</v>
      </c>
      <c r="CS25" s="617">
        <v>2.7494571993880038E-3</v>
      </c>
    </row>
    <row r="26" spans="2:97" ht="20.149999999999999" customHeight="1" x14ac:dyDescent="0.2">
      <c r="B26" s="143">
        <v>23</v>
      </c>
      <c r="C26" s="506" t="s">
        <v>300</v>
      </c>
      <c r="D26" s="614">
        <v>1</v>
      </c>
      <c r="E26" s="615">
        <v>0.4767814664055865</v>
      </c>
      <c r="F26" s="615">
        <v>0.11585591647541826</v>
      </c>
      <c r="G26" s="615">
        <v>6.2244180767826399E-3</v>
      </c>
      <c r="H26" s="616">
        <v>2.7529667618402785E-2</v>
      </c>
      <c r="I26" s="617">
        <v>2.7040975293815751E-2</v>
      </c>
      <c r="K26" s="643"/>
      <c r="L26" s="678"/>
      <c r="M26" s="644"/>
      <c r="O26" s="143">
        <v>23</v>
      </c>
      <c r="P26" s="506" t="s">
        <v>300</v>
      </c>
      <c r="Q26" s="672">
        <v>1.1737530746594646E-3</v>
      </c>
      <c r="R26" s="616">
        <v>1.8360557900634674E-3</v>
      </c>
      <c r="S26" s="616">
        <v>2.8191837415474999E-3</v>
      </c>
      <c r="T26" s="616">
        <v>2.0319060714078557E-3</v>
      </c>
      <c r="U26" s="616">
        <v>1.2443577419914262E-3</v>
      </c>
      <c r="V26" s="616">
        <v>4.7076667414270822E-3</v>
      </c>
      <c r="W26" s="616">
        <v>1.0148004563147414E-3</v>
      </c>
      <c r="X26" s="616">
        <v>1.2889258516421268E-3</v>
      </c>
      <c r="Y26" s="616">
        <v>2.005033333781877E-3</v>
      </c>
      <c r="Z26" s="616">
        <v>1.7693555338216538E-3</v>
      </c>
      <c r="AA26" s="616">
        <v>1.450249250713359E-3</v>
      </c>
      <c r="AB26" s="616">
        <v>9.7427365392525119E-4</v>
      </c>
      <c r="AC26" s="616">
        <v>1.4753494333714775E-3</v>
      </c>
      <c r="AD26" s="616">
        <v>1.1006812679498427E-3</v>
      </c>
      <c r="AE26" s="616">
        <v>8.7846343462708964E-4</v>
      </c>
      <c r="AF26" s="616">
        <v>1.0997859938832856E-3</v>
      </c>
      <c r="AG26" s="616">
        <v>8.5591153949883645E-4</v>
      </c>
      <c r="AH26" s="616">
        <v>7.5208796566129954E-4</v>
      </c>
      <c r="AI26" s="616">
        <v>7.3304473725159633E-4</v>
      </c>
      <c r="AJ26" s="616">
        <v>1.3723478705442377E-3</v>
      </c>
      <c r="AK26" s="616">
        <v>1.7363549599749709E-3</v>
      </c>
      <c r="AL26" s="616">
        <v>1.5333697761357602E-3</v>
      </c>
      <c r="AM26" s="616">
        <v>1.0924640555950955</v>
      </c>
      <c r="AN26" s="616">
        <v>9.5672511933809334E-3</v>
      </c>
      <c r="AO26" s="616">
        <v>3.1331789993535291E-3</v>
      </c>
      <c r="AP26" s="616">
        <v>1.9071295269564267E-3</v>
      </c>
      <c r="AQ26" s="616">
        <v>8.3192753777539311E-4</v>
      </c>
      <c r="AR26" s="616">
        <v>6.0982087089944421E-3</v>
      </c>
      <c r="AS26" s="616">
        <v>3.9684392006328348E-3</v>
      </c>
      <c r="AT26" s="616">
        <v>4.7148005010563118E-3</v>
      </c>
      <c r="AU26" s="616">
        <v>8.6478547203035563E-3</v>
      </c>
      <c r="AV26" s="616">
        <v>5.4674109743466197E-3</v>
      </c>
      <c r="AW26" s="616">
        <v>2.9444987661295646E-3</v>
      </c>
      <c r="AX26" s="616">
        <v>1.3044936292960429E-3</v>
      </c>
      <c r="AY26" s="616">
        <v>1.4893645966905681E-2</v>
      </c>
      <c r="AZ26" s="616">
        <v>1.0166570163339751E-2</v>
      </c>
      <c r="BA26" s="616">
        <v>7.7775701586005755E-3</v>
      </c>
      <c r="BB26" s="616">
        <v>9.5594418326344795E-4</v>
      </c>
      <c r="BC26" s="617">
        <v>1.7909402006238411E-3</v>
      </c>
      <c r="BE26" s="143">
        <v>23</v>
      </c>
      <c r="BF26" s="506" t="s">
        <v>300</v>
      </c>
      <c r="BG26" s="672">
        <v>4.1621703744190025E-4</v>
      </c>
      <c r="BH26" s="616">
        <v>5.8024111176115166E-4</v>
      </c>
      <c r="BI26" s="616">
        <v>1.9292848053134332E-3</v>
      </c>
      <c r="BJ26" s="616">
        <v>1.3385181437551045E-3</v>
      </c>
      <c r="BK26" s="616">
        <v>6.9613994501703459E-4</v>
      </c>
      <c r="BL26" s="616">
        <v>3.6846303283030548E-3</v>
      </c>
      <c r="BM26" s="616">
        <v>4.6334270454388932E-4</v>
      </c>
      <c r="BN26" s="616">
        <v>6.879331362645095E-4</v>
      </c>
      <c r="BO26" s="616">
        <v>1.0730714660145604E-3</v>
      </c>
      <c r="BP26" s="616">
        <v>1.1972369395994872E-3</v>
      </c>
      <c r="BQ26" s="616">
        <v>1.1024198384200451E-3</v>
      </c>
      <c r="BR26" s="616">
        <v>6.060964607739744E-4</v>
      </c>
      <c r="BS26" s="616">
        <v>1.0315057314348034E-3</v>
      </c>
      <c r="BT26" s="616">
        <v>7.2680291627946997E-4</v>
      </c>
      <c r="BU26" s="616">
        <v>4.4178647590042806E-4</v>
      </c>
      <c r="BV26" s="616">
        <v>6.5421368748671584E-4</v>
      </c>
      <c r="BW26" s="616">
        <v>4.2928828022272187E-4</v>
      </c>
      <c r="BX26" s="616">
        <v>3.8521611489888464E-4</v>
      </c>
      <c r="BY26" s="616">
        <v>3.7631135698918653E-4</v>
      </c>
      <c r="BZ26" s="616">
        <v>4.5945153973438803E-4</v>
      </c>
      <c r="CA26" s="616">
        <v>1.0271791028937478E-3</v>
      </c>
      <c r="CB26" s="616">
        <v>9.7286893900796058E-4</v>
      </c>
      <c r="CC26" s="616">
        <v>8.4108925216718741E-2</v>
      </c>
      <c r="CD26" s="616">
        <v>8.2615789518478405E-3</v>
      </c>
      <c r="CE26" s="616">
        <v>2.4171979771087098E-3</v>
      </c>
      <c r="CF26" s="616">
        <v>1.1786890833921288E-3</v>
      </c>
      <c r="CG26" s="616">
        <v>5.1160774761536195E-4</v>
      </c>
      <c r="CH26" s="616">
        <v>4.9358642703342063E-3</v>
      </c>
      <c r="CI26" s="616">
        <v>2.6599847694153225E-3</v>
      </c>
      <c r="CJ26" s="616">
        <v>3.7925670156252925E-3</v>
      </c>
      <c r="CK26" s="616">
        <v>7.5100063660192527E-3</v>
      </c>
      <c r="CL26" s="616">
        <v>4.3089513962485913E-3</v>
      </c>
      <c r="CM26" s="616">
        <v>2.1356405036567897E-3</v>
      </c>
      <c r="CN26" s="616">
        <v>7.4334997388438874E-4</v>
      </c>
      <c r="CO26" s="616">
        <v>1.2517033239725292E-2</v>
      </c>
      <c r="CP26" s="616">
        <v>8.4669742523063533E-3</v>
      </c>
      <c r="CQ26" s="616">
        <v>6.4535417027528205E-3</v>
      </c>
      <c r="CR26" s="616">
        <v>0</v>
      </c>
      <c r="CS26" s="617">
        <v>8.0190347036880713E-4</v>
      </c>
    </row>
    <row r="27" spans="2:97" ht="20.149999999999999" customHeight="1" x14ac:dyDescent="0.2">
      <c r="B27" s="419">
        <v>24</v>
      </c>
      <c r="C27" s="506" t="s">
        <v>69</v>
      </c>
      <c r="D27" s="614">
        <v>0.72151385456691286</v>
      </c>
      <c r="E27" s="615">
        <v>0.65330257219369403</v>
      </c>
      <c r="F27" s="615">
        <v>0.42020491212176314</v>
      </c>
      <c r="G27" s="615">
        <v>2.0170089483487075E-3</v>
      </c>
      <c r="H27" s="616">
        <v>4.4026058722888645E-2</v>
      </c>
      <c r="I27" s="617">
        <v>3.8290007078789788E-2</v>
      </c>
      <c r="K27" s="643"/>
      <c r="L27" s="678"/>
      <c r="M27" s="644"/>
      <c r="O27" s="419">
        <v>24</v>
      </c>
      <c r="P27" s="506" t="s">
        <v>69</v>
      </c>
      <c r="Q27" s="672">
        <v>6.0607311216575124E-4</v>
      </c>
      <c r="R27" s="616">
        <v>1.7857729178918349E-3</v>
      </c>
      <c r="S27" s="616">
        <v>1.5496039130273324E-3</v>
      </c>
      <c r="T27" s="616">
        <v>6.6723688351432017E-4</v>
      </c>
      <c r="U27" s="616">
        <v>6.5650405161604719E-4</v>
      </c>
      <c r="V27" s="616">
        <v>2.7327630133642928E-3</v>
      </c>
      <c r="W27" s="616">
        <v>4.5846377593505714E-4</v>
      </c>
      <c r="X27" s="616">
        <v>4.5197086253200529E-4</v>
      </c>
      <c r="Y27" s="616">
        <v>4.0244968810649994E-3</v>
      </c>
      <c r="Z27" s="616">
        <v>6.3247780061395664E-4</v>
      </c>
      <c r="AA27" s="616">
        <v>2.9137405479435173E-4</v>
      </c>
      <c r="AB27" s="616">
        <v>3.6024913958667727E-4</v>
      </c>
      <c r="AC27" s="616">
        <v>5.7521148109057E-4</v>
      </c>
      <c r="AD27" s="616">
        <v>2.7489313985139659E-4</v>
      </c>
      <c r="AE27" s="616">
        <v>5.1197153408008556E-4</v>
      </c>
      <c r="AF27" s="616">
        <v>1.3846535382217612E-3</v>
      </c>
      <c r="AG27" s="616">
        <v>8.0525027025523581E-4</v>
      </c>
      <c r="AH27" s="616">
        <v>6.38545477590345E-4</v>
      </c>
      <c r="AI27" s="616">
        <v>3.0037295333377404E-4</v>
      </c>
      <c r="AJ27" s="616">
        <v>1.0489628298712918E-3</v>
      </c>
      <c r="AK27" s="616">
        <v>2.3926581148940203E-3</v>
      </c>
      <c r="AL27" s="616">
        <v>8.8498645547837578E-3</v>
      </c>
      <c r="AM27" s="616">
        <v>3.0651289526576219E-3</v>
      </c>
      <c r="AN27" s="616">
        <v>1.00059851811183</v>
      </c>
      <c r="AO27" s="616">
        <v>1.6078578185800046E-3</v>
      </c>
      <c r="AP27" s="616">
        <v>2.3459000534812682E-3</v>
      </c>
      <c r="AQ27" s="616">
        <v>3.2555803155841852E-4</v>
      </c>
      <c r="AR27" s="616">
        <v>3.9690428638357346E-3</v>
      </c>
      <c r="AS27" s="616">
        <v>5.5934317950658971E-3</v>
      </c>
      <c r="AT27" s="616">
        <v>2.2868687786294889E-2</v>
      </c>
      <c r="AU27" s="616">
        <v>5.7515188257665113E-3</v>
      </c>
      <c r="AV27" s="616">
        <v>4.0436969492521607E-3</v>
      </c>
      <c r="AW27" s="616">
        <v>6.7975174479503763E-4</v>
      </c>
      <c r="AX27" s="616">
        <v>1.5759041595707498E-3</v>
      </c>
      <c r="AY27" s="616">
        <v>2.9839739339618674E-2</v>
      </c>
      <c r="AZ27" s="616">
        <v>1.5629138465111835E-2</v>
      </c>
      <c r="BA27" s="616">
        <v>1.1368265193843437E-2</v>
      </c>
      <c r="BB27" s="616">
        <v>5.4615733687034674E-4</v>
      </c>
      <c r="BC27" s="617">
        <v>4.590342911691055E-3</v>
      </c>
      <c r="BE27" s="419">
        <v>24</v>
      </c>
      <c r="BF27" s="506" t="s">
        <v>69</v>
      </c>
      <c r="BG27" s="672">
        <v>1.5101273527829819E-4</v>
      </c>
      <c r="BH27" s="616">
        <v>1.2228221776784602E-3</v>
      </c>
      <c r="BI27" s="616">
        <v>1.4752765200738199E-3</v>
      </c>
      <c r="BJ27" s="616">
        <v>3.4737973186099529E-4</v>
      </c>
      <c r="BK27" s="616">
        <v>4.2278893630568024E-4</v>
      </c>
      <c r="BL27" s="616">
        <v>3.0258668213394989E-3</v>
      </c>
      <c r="BM27" s="616">
        <v>8.3485171989889962E-6</v>
      </c>
      <c r="BN27" s="616">
        <v>7.2476824837171535E-5</v>
      </c>
      <c r="BO27" s="616">
        <v>4.4072427093921505E-3</v>
      </c>
      <c r="BP27" s="616">
        <v>5.5932178413561302E-5</v>
      </c>
      <c r="BQ27" s="616">
        <v>0</v>
      </c>
      <c r="BR27" s="616">
        <v>9.970780962967446E-5</v>
      </c>
      <c r="BS27" s="616">
        <v>3.4033969142534644E-4</v>
      </c>
      <c r="BT27" s="616">
        <v>2.7557827731976924E-5</v>
      </c>
      <c r="BU27" s="616">
        <v>2.6133134387860404E-4</v>
      </c>
      <c r="BV27" s="616">
        <v>1.3947630783293404E-3</v>
      </c>
      <c r="BW27" s="616">
        <v>6.3827737377950033E-4</v>
      </c>
      <c r="BX27" s="616">
        <v>4.610575771165129E-4</v>
      </c>
      <c r="BY27" s="616">
        <v>6.7351930619447226E-5</v>
      </c>
      <c r="BZ27" s="616">
        <v>5.6222891537907897E-4</v>
      </c>
      <c r="CA27" s="616">
        <v>2.5247532810994166E-3</v>
      </c>
      <c r="CB27" s="616">
        <v>1.1513611801926763E-2</v>
      </c>
      <c r="CC27" s="616">
        <v>2.9326257595613291E-3</v>
      </c>
      <c r="CD27" s="616">
        <v>0</v>
      </c>
      <c r="CE27" s="616">
        <v>1.5276349880335664E-3</v>
      </c>
      <c r="CF27" s="616">
        <v>2.3104106022017903E-3</v>
      </c>
      <c r="CG27" s="616">
        <v>2.2906426817612196E-5</v>
      </c>
      <c r="CH27" s="616">
        <v>4.6215878382885262E-3</v>
      </c>
      <c r="CI27" s="616">
        <v>5.9433508983293606E-3</v>
      </c>
      <c r="CJ27" s="616">
        <v>3.1128733386027015E-2</v>
      </c>
      <c r="CK27" s="616">
        <v>7.2887511893857592E-3</v>
      </c>
      <c r="CL27" s="616">
        <v>4.6296288540771295E-3</v>
      </c>
      <c r="CM27" s="616">
        <v>5.2987844211549258E-5</v>
      </c>
      <c r="CN27" s="616">
        <v>1.4345094100656642E-3</v>
      </c>
      <c r="CO27" s="616">
        <v>3.9920313522999976E-2</v>
      </c>
      <c r="CP27" s="616">
        <v>2.0753881233337081E-2</v>
      </c>
      <c r="CQ27" s="616">
        <v>1.4736657683162882E-2</v>
      </c>
      <c r="CR27" s="616">
        <v>0</v>
      </c>
      <c r="CS27" s="617">
        <v>2.5121568591963202E-3</v>
      </c>
    </row>
    <row r="28" spans="2:97" ht="20.149999999999999" customHeight="1" thickBot="1" x14ac:dyDescent="0.25">
      <c r="B28" s="415">
        <v>25</v>
      </c>
      <c r="C28" s="531" t="s">
        <v>301</v>
      </c>
      <c r="D28" s="618">
        <v>0.79555434819026527</v>
      </c>
      <c r="E28" s="619">
        <v>0.70675226814933123</v>
      </c>
      <c r="F28" s="619">
        <v>0.43848271668992578</v>
      </c>
      <c r="G28" s="619">
        <v>0.16589185122214981</v>
      </c>
      <c r="H28" s="626">
        <v>0.13784097757388467</v>
      </c>
      <c r="I28" s="627">
        <v>0.12280897354367991</v>
      </c>
      <c r="K28" s="645"/>
      <c r="L28" s="679"/>
      <c r="M28" s="646"/>
      <c r="O28" s="415">
        <v>25</v>
      </c>
      <c r="P28" s="531" t="s">
        <v>301</v>
      </c>
      <c r="Q28" s="673">
        <v>6.0732956816180357E-2</v>
      </c>
      <c r="R28" s="620">
        <v>1.6409344470088971E-2</v>
      </c>
      <c r="S28" s="620">
        <v>6.5027044950486446E-2</v>
      </c>
      <c r="T28" s="620">
        <v>7.8527333432242163E-2</v>
      </c>
      <c r="U28" s="620">
        <v>5.7442429475582313E-2</v>
      </c>
      <c r="V28" s="620">
        <v>5.05016297695738E-2</v>
      </c>
      <c r="W28" s="620">
        <v>2.2559736547268516E-2</v>
      </c>
      <c r="X28" s="620">
        <v>5.2423993900819636E-2</v>
      </c>
      <c r="Y28" s="620">
        <v>3.3713687031139368E-2</v>
      </c>
      <c r="Z28" s="620">
        <v>3.0949016738038189E-2</v>
      </c>
      <c r="AA28" s="620">
        <v>1.8366678895990484E-2</v>
      </c>
      <c r="AB28" s="620">
        <v>3.1813218541986744E-2</v>
      </c>
      <c r="AC28" s="620">
        <v>3.5486886611541583E-2</v>
      </c>
      <c r="AD28" s="620">
        <v>3.6974644057055646E-2</v>
      </c>
      <c r="AE28" s="620">
        <v>4.5374622617488536E-2</v>
      </c>
      <c r="AF28" s="620">
        <v>4.1671293713492395E-2</v>
      </c>
      <c r="AG28" s="620">
        <v>4.3809906358790278E-2</v>
      </c>
      <c r="AH28" s="620">
        <v>3.8507380022150886E-2</v>
      </c>
      <c r="AI28" s="620">
        <v>4.597620436737767E-2</v>
      </c>
      <c r="AJ28" s="620">
        <v>4.3915500593984989E-2</v>
      </c>
      <c r="AK28" s="620">
        <v>5.1802297927937072E-2</v>
      </c>
      <c r="AL28" s="620">
        <v>8.4976609811594217E-3</v>
      </c>
      <c r="AM28" s="620">
        <v>2.3119368582715408E-2</v>
      </c>
      <c r="AN28" s="620">
        <v>1.8533566557664565E-2</v>
      </c>
      <c r="AO28" s="620">
        <v>1.0114407448531288</v>
      </c>
      <c r="AP28" s="620">
        <v>9.5689940232289716E-3</v>
      </c>
      <c r="AQ28" s="620">
        <v>3.6548129922860197E-3</v>
      </c>
      <c r="AR28" s="620">
        <v>2.9026573391771979E-2</v>
      </c>
      <c r="AS28" s="620">
        <v>1.2421404721302435E-2</v>
      </c>
      <c r="AT28" s="620">
        <v>1.1267086769103521E-2</v>
      </c>
      <c r="AU28" s="620">
        <v>1.3275558634713951E-2</v>
      </c>
      <c r="AV28" s="620">
        <v>4.0952590056838017E-2</v>
      </c>
      <c r="AW28" s="620">
        <v>3.3106412794295013E-2</v>
      </c>
      <c r="AX28" s="620">
        <v>2.0595444736071854E-2</v>
      </c>
      <c r="AY28" s="620">
        <v>5.6100262460312404E-2</v>
      </c>
      <c r="AZ28" s="620">
        <v>8.9151116242890113E-2</v>
      </c>
      <c r="BA28" s="620">
        <v>2.4276104547930388E-2</v>
      </c>
      <c r="BB28" s="620">
        <v>0.19762831757865026</v>
      </c>
      <c r="BC28" s="621">
        <v>7.1854372299413431E-3</v>
      </c>
      <c r="BE28" s="415">
        <v>25</v>
      </c>
      <c r="BF28" s="531" t="s">
        <v>301</v>
      </c>
      <c r="BG28" s="673">
        <v>6.5298930931593668E-2</v>
      </c>
      <c r="BH28" s="620">
        <v>1.2487172355587097E-2</v>
      </c>
      <c r="BI28" s="620">
        <v>6.6275587504204869E-2</v>
      </c>
      <c r="BJ28" s="620">
        <v>9.2226117323329318E-2</v>
      </c>
      <c r="BK28" s="620">
        <v>6.5561653886544266E-2</v>
      </c>
      <c r="BL28" s="620">
        <v>5.5046088109284866E-2</v>
      </c>
      <c r="BM28" s="620">
        <v>2.2851978702932634E-2</v>
      </c>
      <c r="BN28" s="620">
        <v>5.792840050901419E-2</v>
      </c>
      <c r="BO28" s="620">
        <v>3.3626682694645062E-2</v>
      </c>
      <c r="BP28" s="620">
        <v>3.4907313635124081E-2</v>
      </c>
      <c r="BQ28" s="620">
        <v>2.0749706093109312E-2</v>
      </c>
      <c r="BR28" s="620">
        <v>3.676440586646932E-2</v>
      </c>
      <c r="BS28" s="620">
        <v>4.0871700516324862E-2</v>
      </c>
      <c r="BT28" s="620">
        <v>4.2194930370051752E-2</v>
      </c>
      <c r="BU28" s="620">
        <v>5.1548563064218358E-2</v>
      </c>
      <c r="BV28" s="620">
        <v>4.6727039375611519E-2</v>
      </c>
      <c r="BW28" s="620">
        <v>4.9700581807407607E-2</v>
      </c>
      <c r="BX28" s="620">
        <v>4.3447637339964026E-2</v>
      </c>
      <c r="BY28" s="620">
        <v>5.2695836547682992E-2</v>
      </c>
      <c r="BZ28" s="620">
        <v>4.743789439772593E-2</v>
      </c>
      <c r="CA28" s="620">
        <v>5.5855681053217927E-2</v>
      </c>
      <c r="CB28" s="620">
        <v>5.7158766391985066E-3</v>
      </c>
      <c r="CC28" s="620">
        <v>1.7854671463582446E-2</v>
      </c>
      <c r="CD28" s="620">
        <v>1.7708175318495334E-2</v>
      </c>
      <c r="CE28" s="620">
        <v>9.6140101983375487E-3</v>
      </c>
      <c r="CF28" s="620">
        <v>5.2516425230265612E-3</v>
      </c>
      <c r="CG28" s="620">
        <v>1.5040172167181656E-3</v>
      </c>
      <c r="CH28" s="620">
        <v>2.8085461118602415E-2</v>
      </c>
      <c r="CI28" s="620">
        <v>7.7215670007211397E-3</v>
      </c>
      <c r="CJ28" s="620">
        <v>9.0810018454825815E-3</v>
      </c>
      <c r="CK28" s="620">
        <v>1.1413309111703419E-2</v>
      </c>
      <c r="CL28" s="620">
        <v>4.3591659787352417E-2</v>
      </c>
      <c r="CM28" s="620">
        <v>3.5394623304598423E-2</v>
      </c>
      <c r="CN28" s="620">
        <v>2.0234293427299797E-2</v>
      </c>
      <c r="CO28" s="620">
        <v>6.0469702801681735E-2</v>
      </c>
      <c r="CP28" s="620">
        <v>0.10156276403304552</v>
      </c>
      <c r="CQ28" s="620">
        <v>2.4900976949340684E-2</v>
      </c>
      <c r="CR28" s="620">
        <v>0.23884273765859412</v>
      </c>
      <c r="CS28" s="621">
        <v>4.0669162138211035E-3</v>
      </c>
    </row>
    <row r="29" spans="2:97" ht="20.149999999999999" customHeight="1" x14ac:dyDescent="0.2">
      <c r="B29" s="407">
        <v>26</v>
      </c>
      <c r="C29" s="556" t="s">
        <v>12</v>
      </c>
      <c r="D29" s="622">
        <v>0.89588738088179531</v>
      </c>
      <c r="E29" s="623">
        <v>0.6288468382627258</v>
      </c>
      <c r="F29" s="623">
        <v>0.32280322473758283</v>
      </c>
      <c r="G29" s="623">
        <v>5.6168535885890776E-2</v>
      </c>
      <c r="H29" s="624">
        <v>6.9215303190340777E-2</v>
      </c>
      <c r="I29" s="625">
        <v>6.5635092048480254E-2</v>
      </c>
      <c r="O29" s="407">
        <v>26</v>
      </c>
      <c r="P29" s="556" t="s">
        <v>12</v>
      </c>
      <c r="Q29" s="674">
        <v>1.0701931667931354E-2</v>
      </c>
      <c r="R29" s="624">
        <v>6.622652705002155E-2</v>
      </c>
      <c r="S29" s="624">
        <v>9.4947380255812966E-3</v>
      </c>
      <c r="T29" s="624">
        <v>2.2583622923189613E-2</v>
      </c>
      <c r="U29" s="624">
        <v>1.3293518369977312E-2</v>
      </c>
      <c r="V29" s="624">
        <v>1.3928220079421971E-2</v>
      </c>
      <c r="W29" s="624">
        <v>5.0443095138219141E-3</v>
      </c>
      <c r="X29" s="624">
        <v>7.9880541954926686E-3</v>
      </c>
      <c r="Y29" s="624">
        <v>1.4837283242349271E-2</v>
      </c>
      <c r="Z29" s="624">
        <v>1.187994267713215E-2</v>
      </c>
      <c r="AA29" s="624">
        <v>6.9658001010334562E-3</v>
      </c>
      <c r="AB29" s="624">
        <v>1.2293017525405266E-2</v>
      </c>
      <c r="AC29" s="624">
        <v>1.0140634488760391E-2</v>
      </c>
      <c r="AD29" s="624">
        <v>8.7813156738611765E-3</v>
      </c>
      <c r="AE29" s="624">
        <v>1.8601608745021776E-2</v>
      </c>
      <c r="AF29" s="624">
        <v>8.828081771372261E-3</v>
      </c>
      <c r="AG29" s="624">
        <v>1.0978758322353484E-2</v>
      </c>
      <c r="AH29" s="624">
        <v>1.7670523775715121E-2</v>
      </c>
      <c r="AI29" s="624">
        <v>6.971783109874086E-3</v>
      </c>
      <c r="AJ29" s="624">
        <v>2.0191928144429955E-2</v>
      </c>
      <c r="AK29" s="624">
        <v>1.4672826074369481E-2</v>
      </c>
      <c r="AL29" s="624">
        <v>2.2175293378414403E-2</v>
      </c>
      <c r="AM29" s="624">
        <v>2.3745172289236501E-2</v>
      </c>
      <c r="AN29" s="624">
        <v>3.0009829951851096E-2</v>
      </c>
      <c r="AO29" s="624">
        <v>2.4107367961182475E-2</v>
      </c>
      <c r="AP29" s="624">
        <v>1.0795186000573145</v>
      </c>
      <c r="AQ29" s="624">
        <v>8.1135528782645835E-2</v>
      </c>
      <c r="AR29" s="624">
        <v>2.9598698001756314E-2</v>
      </c>
      <c r="AS29" s="624">
        <v>1.372308723235891E-2</v>
      </c>
      <c r="AT29" s="624">
        <v>1.993265864068676E-2</v>
      </c>
      <c r="AU29" s="624">
        <v>1.3737096634253218E-2</v>
      </c>
      <c r="AV29" s="624">
        <v>1.1830581671895006E-2</v>
      </c>
      <c r="AW29" s="624">
        <v>2.9690603284193831E-2</v>
      </c>
      <c r="AX29" s="624">
        <v>1.8076087547977522E-2</v>
      </c>
      <c r="AY29" s="624">
        <v>3.6624835437309003E-2</v>
      </c>
      <c r="AZ29" s="624">
        <v>1.8156562564717951E-2</v>
      </c>
      <c r="BA29" s="624">
        <v>1.5790314959287094E-2</v>
      </c>
      <c r="BB29" s="624">
        <v>7.0597848773414698E-3</v>
      </c>
      <c r="BC29" s="625">
        <v>3.7331328358782952E-2</v>
      </c>
      <c r="BE29" s="407">
        <v>26</v>
      </c>
      <c r="BF29" s="556" t="s">
        <v>12</v>
      </c>
      <c r="BG29" s="674">
        <v>6.537618177988311E-3</v>
      </c>
      <c r="BH29" s="624">
        <v>6.1898779095974757E-2</v>
      </c>
      <c r="BI29" s="624">
        <v>4.7528507932636027E-3</v>
      </c>
      <c r="BJ29" s="624">
        <v>1.8984935994113165E-2</v>
      </c>
      <c r="BK29" s="624">
        <v>1.0137945643282673E-2</v>
      </c>
      <c r="BL29" s="624">
        <v>9.5924926788747405E-3</v>
      </c>
      <c r="BM29" s="624">
        <v>1.640483629601338E-3</v>
      </c>
      <c r="BN29" s="624">
        <v>4.5065456002691988E-3</v>
      </c>
      <c r="BO29" s="624">
        <v>9.3923815993994866E-3</v>
      </c>
      <c r="BP29" s="624">
        <v>8.4078594003950922E-3</v>
      </c>
      <c r="BQ29" s="624">
        <v>4.9132072777489317E-3</v>
      </c>
      <c r="BR29" s="624">
        <v>1.0120945259864227E-2</v>
      </c>
      <c r="BS29" s="624">
        <v>7.36258665792143E-3</v>
      </c>
      <c r="BT29" s="624">
        <v>6.5136204224422308E-3</v>
      </c>
      <c r="BU29" s="624">
        <v>1.6282088937480073E-2</v>
      </c>
      <c r="BV29" s="624">
        <v>6.0941708560411333E-3</v>
      </c>
      <c r="BW29" s="624">
        <v>8.3044788335492406E-3</v>
      </c>
      <c r="BX29" s="624">
        <v>1.5813878210806733E-2</v>
      </c>
      <c r="BY29" s="624">
        <v>4.6536973452683261E-3</v>
      </c>
      <c r="BZ29" s="624">
        <v>1.5304632810988605E-2</v>
      </c>
      <c r="CA29" s="624">
        <v>9.8627861977635747E-3</v>
      </c>
      <c r="CB29" s="624">
        <v>1.8404682017436121E-2</v>
      </c>
      <c r="CC29" s="624">
        <v>1.7593547252114653E-2</v>
      </c>
      <c r="CD29" s="624">
        <v>2.7099200526273893E-2</v>
      </c>
      <c r="CE29" s="624">
        <v>1.9126758399648482E-2</v>
      </c>
      <c r="CF29" s="624">
        <v>7.7207245032385338E-2</v>
      </c>
      <c r="CG29" s="624">
        <v>7.8780858459110134E-2</v>
      </c>
      <c r="CH29" s="624">
        <v>2.3198882796709404E-2</v>
      </c>
      <c r="CI29" s="624">
        <v>6.9102334802158072E-3</v>
      </c>
      <c r="CJ29" s="624">
        <v>1.7043629951253615E-2</v>
      </c>
      <c r="CK29" s="624">
        <v>1.1125425304766824E-2</v>
      </c>
      <c r="CL29" s="624">
        <v>7.1433123682340368E-3</v>
      </c>
      <c r="CM29" s="624">
        <v>2.5375103671869109E-2</v>
      </c>
      <c r="CN29" s="624">
        <v>1.400952674683106E-2</v>
      </c>
      <c r="CO29" s="624">
        <v>3.0083083842525612E-2</v>
      </c>
      <c r="CP29" s="624">
        <v>1.0213232638145685E-2</v>
      </c>
      <c r="CQ29" s="624">
        <v>1.1409899349068792E-2</v>
      </c>
      <c r="CR29" s="624">
        <v>0</v>
      </c>
      <c r="CS29" s="625">
        <v>3.4609186791280805E-2</v>
      </c>
    </row>
    <row r="30" spans="2:97" ht="20.149999999999999" customHeight="1" thickBot="1" x14ac:dyDescent="0.25">
      <c r="B30" s="143">
        <v>27</v>
      </c>
      <c r="C30" s="506" t="s">
        <v>13</v>
      </c>
      <c r="D30" s="614">
        <v>0.94882128526375609</v>
      </c>
      <c r="E30" s="615">
        <v>0.7978136313281603</v>
      </c>
      <c r="F30" s="615">
        <v>5.9023740385791341E-2</v>
      </c>
      <c r="G30" s="615">
        <v>0.21298970232122597</v>
      </c>
      <c r="H30" s="616">
        <v>2.2836955521466296E-2</v>
      </c>
      <c r="I30" s="617">
        <v>1.3358958952441557E-2</v>
      </c>
      <c r="K30" s="40" t="s">
        <v>78</v>
      </c>
      <c r="M30" s="2" t="s">
        <v>102</v>
      </c>
      <c r="O30" s="143">
        <v>27</v>
      </c>
      <c r="P30" s="506" t="s">
        <v>13</v>
      </c>
      <c r="Q30" s="672">
        <v>5.3064112652795627E-3</v>
      </c>
      <c r="R30" s="616">
        <v>1.384414891974717E-2</v>
      </c>
      <c r="S30" s="616">
        <v>8.9047997278385426E-3</v>
      </c>
      <c r="T30" s="616">
        <v>1.0035006943109265E-2</v>
      </c>
      <c r="U30" s="616">
        <v>6.2093773419328036E-3</v>
      </c>
      <c r="V30" s="616">
        <v>1.0831640286552759E-2</v>
      </c>
      <c r="W30" s="616">
        <v>5.2066518534349378E-3</v>
      </c>
      <c r="X30" s="616">
        <v>8.1532089749570581E-3</v>
      </c>
      <c r="Y30" s="616">
        <v>1.1316914271756077E-2</v>
      </c>
      <c r="Z30" s="616">
        <v>6.1548237771886401E-3</v>
      </c>
      <c r="AA30" s="616">
        <v>2.3533194986796826E-3</v>
      </c>
      <c r="AB30" s="616">
        <v>6.5402526246685104E-3</v>
      </c>
      <c r="AC30" s="616">
        <v>8.106365795726744E-3</v>
      </c>
      <c r="AD30" s="616">
        <v>6.292382499948043E-3</v>
      </c>
      <c r="AE30" s="616">
        <v>5.1321349567953955E-3</v>
      </c>
      <c r="AF30" s="616">
        <v>4.5750742102075677E-3</v>
      </c>
      <c r="AG30" s="616">
        <v>6.4192690006814671E-3</v>
      </c>
      <c r="AH30" s="616">
        <v>3.9279817505508564E-3</v>
      </c>
      <c r="AI30" s="616">
        <v>3.8414604059544273E-3</v>
      </c>
      <c r="AJ30" s="616">
        <v>9.9471302326299468E-3</v>
      </c>
      <c r="AK30" s="616">
        <v>1.2291508000578587E-2</v>
      </c>
      <c r="AL30" s="616">
        <v>1.0785851908808829E-2</v>
      </c>
      <c r="AM30" s="616">
        <v>6.469799840751537E-3</v>
      </c>
      <c r="AN30" s="616">
        <v>5.4854684511901211E-3</v>
      </c>
      <c r="AO30" s="616">
        <v>3.9036240545872083E-2</v>
      </c>
      <c r="AP30" s="616">
        <v>2.3166150435740402E-2</v>
      </c>
      <c r="AQ30" s="616">
        <v>1.0544918529516387</v>
      </c>
      <c r="AR30" s="616">
        <v>3.1024630855405844E-2</v>
      </c>
      <c r="AS30" s="616">
        <v>2.7621295004212277E-2</v>
      </c>
      <c r="AT30" s="616">
        <v>6.5900742663104681E-3</v>
      </c>
      <c r="AU30" s="616">
        <v>6.3571131025256297E-3</v>
      </c>
      <c r="AV30" s="616">
        <v>2.4541539023531077E-2</v>
      </c>
      <c r="AW30" s="616">
        <v>2.1828712486370166E-2</v>
      </c>
      <c r="AX30" s="616">
        <v>1.5452648818135699E-2</v>
      </c>
      <c r="AY30" s="616">
        <v>2.1081841468731363E-2</v>
      </c>
      <c r="AZ30" s="616">
        <v>5.1280262069343628E-2</v>
      </c>
      <c r="BA30" s="616">
        <v>1.9533058616617478E-2</v>
      </c>
      <c r="BB30" s="616">
        <v>9.3164817481447611E-3</v>
      </c>
      <c r="BC30" s="617">
        <v>3.5347656889288303E-3</v>
      </c>
      <c r="BE30" s="143">
        <v>27</v>
      </c>
      <c r="BF30" s="506" t="s">
        <v>13</v>
      </c>
      <c r="BG30" s="672">
        <v>4.6119922882725231E-4</v>
      </c>
      <c r="BH30" s="616">
        <v>6.5936489972858144E-3</v>
      </c>
      <c r="BI30" s="616">
        <v>4.131714755695317E-3</v>
      </c>
      <c r="BJ30" s="616">
        <v>5.1701250082654545E-3</v>
      </c>
      <c r="BK30" s="616">
        <v>2.3683331945256025E-3</v>
      </c>
      <c r="BL30" s="616">
        <v>6.1717242806618722E-3</v>
      </c>
      <c r="BM30" s="616">
        <v>1.9660758003619085E-3</v>
      </c>
      <c r="BN30" s="616">
        <v>4.3858313661289949E-3</v>
      </c>
      <c r="BO30" s="616">
        <v>6.0227588749465185E-3</v>
      </c>
      <c r="BP30" s="616">
        <v>2.8569518629256987E-3</v>
      </c>
      <c r="BQ30" s="616">
        <v>5.3806967882281303E-4</v>
      </c>
      <c r="BR30" s="616">
        <v>3.9497846215432652E-3</v>
      </c>
      <c r="BS30" s="616">
        <v>5.2528619040718739E-3</v>
      </c>
      <c r="BT30" s="616">
        <v>3.6207334944161102E-3</v>
      </c>
      <c r="BU30" s="616">
        <v>1.7413314413941279E-3</v>
      </c>
      <c r="BV30" s="616">
        <v>1.4620330305561765E-3</v>
      </c>
      <c r="BW30" s="616">
        <v>3.1821274607258167E-3</v>
      </c>
      <c r="BX30" s="616">
        <v>1.0811077865331574E-3</v>
      </c>
      <c r="BY30" s="616">
        <v>9.569917872387884E-4</v>
      </c>
      <c r="BZ30" s="616">
        <v>4.2006682465196938E-3</v>
      </c>
      <c r="CA30" s="616">
        <v>7.3966500055200717E-3</v>
      </c>
      <c r="CB30" s="616">
        <v>7.7576742615245156E-3</v>
      </c>
      <c r="CC30" s="616">
        <v>1.229469026099398E-3</v>
      </c>
      <c r="CD30" s="616">
        <v>1.574516167953064E-3</v>
      </c>
      <c r="CE30" s="616">
        <v>3.55623602830017E-2</v>
      </c>
      <c r="CF30" s="616">
        <v>1.794086655638303E-2</v>
      </c>
      <c r="CG30" s="616">
        <v>5.2007971298500523E-2</v>
      </c>
      <c r="CH30" s="616">
        <v>2.551336931133466E-2</v>
      </c>
      <c r="CI30" s="616">
        <v>2.051535869437927E-2</v>
      </c>
      <c r="CJ30" s="616">
        <v>3.5195484017667617E-3</v>
      </c>
      <c r="CK30" s="616">
        <v>3.4580766720151428E-3</v>
      </c>
      <c r="CL30" s="616">
        <v>2.033765471203703E-2</v>
      </c>
      <c r="CM30" s="616">
        <v>1.7063551902954752E-2</v>
      </c>
      <c r="CN30" s="616">
        <v>1.1242900649089548E-2</v>
      </c>
      <c r="CO30" s="616">
        <v>1.4644254367997189E-2</v>
      </c>
      <c r="CP30" s="616">
        <v>4.5496628406618E-2</v>
      </c>
      <c r="CQ30" s="616">
        <v>1.5794774338320855E-2</v>
      </c>
      <c r="CR30" s="616">
        <v>0</v>
      </c>
      <c r="CS30" s="617">
        <v>0</v>
      </c>
    </row>
    <row r="31" spans="2:97" ht="20.149999999999999" customHeight="1" x14ac:dyDescent="0.2">
      <c r="B31" s="143">
        <v>28</v>
      </c>
      <c r="C31" s="506" t="s">
        <v>302</v>
      </c>
      <c r="D31" s="614">
        <v>0.64821373835947105</v>
      </c>
      <c r="E31" s="615">
        <v>0.48474999575814665</v>
      </c>
      <c r="F31" s="615">
        <v>0.30130457616330397</v>
      </c>
      <c r="G31" s="615">
        <v>5.1230884289963918E-2</v>
      </c>
      <c r="H31" s="616">
        <v>7.4625555269514129E-2</v>
      </c>
      <c r="I31" s="617">
        <v>7.1517940045059736E-2</v>
      </c>
      <c r="K31" s="41"/>
      <c r="L31" s="676" t="s">
        <v>23</v>
      </c>
      <c r="M31" s="42" t="s">
        <v>22</v>
      </c>
      <c r="O31" s="143">
        <v>28</v>
      </c>
      <c r="P31" s="506" t="s">
        <v>302</v>
      </c>
      <c r="Q31" s="672">
        <v>5.3127097956927494E-2</v>
      </c>
      <c r="R31" s="616">
        <v>0.17182048052920415</v>
      </c>
      <c r="S31" s="616">
        <v>3.4806580361745332E-2</v>
      </c>
      <c r="T31" s="616">
        <v>2.287306234591812E-2</v>
      </c>
      <c r="U31" s="616">
        <v>3.2658898025610374E-2</v>
      </c>
      <c r="V31" s="616">
        <v>2.3159926231656178E-2</v>
      </c>
      <c r="W31" s="616">
        <v>5.2208934751403709E-2</v>
      </c>
      <c r="X31" s="616">
        <v>1.7439557782014406E-2</v>
      </c>
      <c r="Y31" s="616">
        <v>8.3324328639135747E-2</v>
      </c>
      <c r="Z31" s="616">
        <v>3.9277095569524856E-2</v>
      </c>
      <c r="AA31" s="616">
        <v>1.9772481476328208E-2</v>
      </c>
      <c r="AB31" s="616">
        <v>1.7703360880410614E-2</v>
      </c>
      <c r="AC31" s="616">
        <v>1.9347711530320784E-2</v>
      </c>
      <c r="AD31" s="616">
        <v>1.4342860727633414E-2</v>
      </c>
      <c r="AE31" s="616">
        <v>1.991962461785371E-2</v>
      </c>
      <c r="AF31" s="616">
        <v>1.5890902282522702E-2</v>
      </c>
      <c r="AG31" s="616">
        <v>1.5233947557673494E-2</v>
      </c>
      <c r="AH31" s="616">
        <v>1.1991675094457036E-2</v>
      </c>
      <c r="AI31" s="616">
        <v>1.468967046054623E-2</v>
      </c>
      <c r="AJ31" s="616">
        <v>0.10278607079240444</v>
      </c>
      <c r="AK31" s="616">
        <v>3.4771027300391222E-2</v>
      </c>
      <c r="AL31" s="616">
        <v>2.8260397829795988E-2</v>
      </c>
      <c r="AM31" s="616">
        <v>2.2785070157930683E-2</v>
      </c>
      <c r="AN31" s="616">
        <v>5.3086715065173415E-2</v>
      </c>
      <c r="AO31" s="616">
        <v>3.478398378235463E-2</v>
      </c>
      <c r="AP31" s="616">
        <v>2.6991586002278967E-2</v>
      </c>
      <c r="AQ31" s="616">
        <v>5.1917563943957492E-3</v>
      </c>
      <c r="AR31" s="616">
        <v>1.0514269004940748</v>
      </c>
      <c r="AS31" s="616">
        <v>2.0809707894799221E-2</v>
      </c>
      <c r="AT31" s="616">
        <v>2.2756875292622398E-2</v>
      </c>
      <c r="AU31" s="616">
        <v>1.8606856293588186E-2</v>
      </c>
      <c r="AV31" s="616">
        <v>1.5772681346458216E-2</v>
      </c>
      <c r="AW31" s="616">
        <v>3.1926178663696056E-2</v>
      </c>
      <c r="AX31" s="616">
        <v>1.4027807945748687E-2</v>
      </c>
      <c r="AY31" s="616">
        <v>6.1380668788627628E-2</v>
      </c>
      <c r="AZ31" s="616">
        <v>2.619777285998251E-2</v>
      </c>
      <c r="BA31" s="616">
        <v>2.8439372583227027E-2</v>
      </c>
      <c r="BB31" s="616">
        <v>5.2838670046697934E-2</v>
      </c>
      <c r="BC31" s="617">
        <v>2.5325585974840338E-2</v>
      </c>
      <c r="BE31" s="143">
        <v>28</v>
      </c>
      <c r="BF31" s="506" t="s">
        <v>302</v>
      </c>
      <c r="BG31" s="672">
        <v>6.7655733622130107E-2</v>
      </c>
      <c r="BH31" s="616">
        <v>0.24784447620052372</v>
      </c>
      <c r="BI31" s="616">
        <v>3.6489222089491125E-2</v>
      </c>
      <c r="BJ31" s="616">
        <v>2.5779801503191424E-2</v>
      </c>
      <c r="BK31" s="616">
        <v>4.0844996386073855E-2</v>
      </c>
      <c r="BL31" s="616">
        <v>2.5748451009769437E-2</v>
      </c>
      <c r="BM31" s="616">
        <v>7.0784990200927961E-2</v>
      </c>
      <c r="BN31" s="616">
        <v>1.8913065211249996E-2</v>
      </c>
      <c r="BO31" s="616">
        <v>0.10869336292989934</v>
      </c>
      <c r="BP31" s="616">
        <v>5.207361859778719E-2</v>
      </c>
      <c r="BQ31" s="616">
        <v>2.4221390703073629E-2</v>
      </c>
      <c r="BR31" s="616">
        <v>2.1896180425555627E-2</v>
      </c>
      <c r="BS31" s="616">
        <v>2.3328045515905397E-2</v>
      </c>
      <c r="BT31" s="616">
        <v>1.6701082897098617E-2</v>
      </c>
      <c r="BU31" s="616">
        <v>2.379933467804175E-2</v>
      </c>
      <c r="BV31" s="616">
        <v>1.7264894897200858E-2</v>
      </c>
      <c r="BW31" s="616">
        <v>1.6892839482705514E-2</v>
      </c>
      <c r="BX31" s="616">
        <v>1.2681990698220711E-2</v>
      </c>
      <c r="BY31" s="616">
        <v>1.6812748154220271E-2</v>
      </c>
      <c r="BZ31" s="616">
        <v>0.14468410675264973</v>
      </c>
      <c r="CA31" s="616">
        <v>4.021604823269307E-2</v>
      </c>
      <c r="CB31" s="616">
        <v>3.3334459061712486E-2</v>
      </c>
      <c r="CC31" s="616">
        <v>2.1898675418190534E-2</v>
      </c>
      <c r="CD31" s="616">
        <v>7.2926030198335573E-2</v>
      </c>
      <c r="CE31" s="616">
        <v>4.6533900604527924E-2</v>
      </c>
      <c r="CF31" s="616">
        <v>3.1646852354371313E-2</v>
      </c>
      <c r="CG31" s="616">
        <v>2.7714281011830947E-3</v>
      </c>
      <c r="CH31" s="616">
        <v>6.8000976006288558E-2</v>
      </c>
      <c r="CI31" s="616">
        <v>2.0553901168429308E-2</v>
      </c>
      <c r="CJ31" s="616">
        <v>2.7481333488074258E-2</v>
      </c>
      <c r="CK31" s="616">
        <v>2.2393409449414963E-2</v>
      </c>
      <c r="CL31" s="616">
        <v>1.6317862095746431E-2</v>
      </c>
      <c r="CM31" s="616">
        <v>3.9276768286042207E-2</v>
      </c>
      <c r="CN31" s="616">
        <v>1.4598689059782176E-2</v>
      </c>
      <c r="CO31" s="616">
        <v>7.7761433156059781E-2</v>
      </c>
      <c r="CP31" s="616">
        <v>2.6282980386441914E-2</v>
      </c>
      <c r="CQ31" s="616">
        <v>3.5034362964792433E-2</v>
      </c>
      <c r="CR31" s="616">
        <v>6.0946478067369976E-2</v>
      </c>
      <c r="CS31" s="617">
        <v>2.9620139761057838E-2</v>
      </c>
    </row>
    <row r="32" spans="2:97" ht="20.149999999999999" customHeight="1" x14ac:dyDescent="0.2">
      <c r="B32" s="143">
        <v>29</v>
      </c>
      <c r="C32" s="506" t="s">
        <v>71</v>
      </c>
      <c r="D32" s="614">
        <v>0.6759897043626597</v>
      </c>
      <c r="E32" s="615">
        <v>0.48824821765682702</v>
      </c>
      <c r="F32" s="615">
        <v>0.15785130447528331</v>
      </c>
      <c r="G32" s="615">
        <v>5.0665648571555734E-2</v>
      </c>
      <c r="H32" s="616">
        <v>3.0070233697196018E-2</v>
      </c>
      <c r="I32" s="617">
        <v>2.8082119072588015E-2</v>
      </c>
      <c r="K32" s="641" t="s">
        <v>357</v>
      </c>
      <c r="L32" s="677">
        <v>486915</v>
      </c>
      <c r="M32" s="642">
        <v>519088</v>
      </c>
      <c r="O32" s="143">
        <v>29</v>
      </c>
      <c r="P32" s="506" t="s">
        <v>71</v>
      </c>
      <c r="Q32" s="672">
        <v>8.8649193068776003E-3</v>
      </c>
      <c r="R32" s="616">
        <v>1.0957831447466692E-2</v>
      </c>
      <c r="S32" s="616">
        <v>9.9960368571964317E-3</v>
      </c>
      <c r="T32" s="616">
        <v>1.0375564653814624E-2</v>
      </c>
      <c r="U32" s="616">
        <v>7.2109432308712761E-3</v>
      </c>
      <c r="V32" s="616">
        <v>2.2458738489440577E-2</v>
      </c>
      <c r="W32" s="616">
        <v>6.7804399142256415E-3</v>
      </c>
      <c r="X32" s="616">
        <v>8.1139234482417982E-3</v>
      </c>
      <c r="Y32" s="616">
        <v>9.2131010691095302E-3</v>
      </c>
      <c r="Z32" s="616">
        <v>8.7792934281234435E-3</v>
      </c>
      <c r="AA32" s="616">
        <v>3.7864691131408415E-3</v>
      </c>
      <c r="AB32" s="616">
        <v>1.0078775176252792E-2</v>
      </c>
      <c r="AC32" s="616">
        <v>8.8999770738523148E-3</v>
      </c>
      <c r="AD32" s="616">
        <v>1.1874979799061495E-2</v>
      </c>
      <c r="AE32" s="616">
        <v>9.2953306499633324E-3</v>
      </c>
      <c r="AF32" s="616">
        <v>9.2021377510548806E-3</v>
      </c>
      <c r="AG32" s="616">
        <v>1.7025214300321102E-2</v>
      </c>
      <c r="AH32" s="616">
        <v>1.3563896721571963E-2</v>
      </c>
      <c r="AI32" s="616">
        <v>5.4248286907173683E-3</v>
      </c>
      <c r="AJ32" s="616">
        <v>1.0460951915090978E-2</v>
      </c>
      <c r="AK32" s="616">
        <v>1.3443003452355063E-2</v>
      </c>
      <c r="AL32" s="616">
        <v>1.2996088498773671E-2</v>
      </c>
      <c r="AM32" s="616">
        <v>3.8980304445938793E-2</v>
      </c>
      <c r="AN32" s="616">
        <v>1.3924205775762316E-2</v>
      </c>
      <c r="AO32" s="616">
        <v>3.6421823665640618E-2</v>
      </c>
      <c r="AP32" s="616">
        <v>5.4405966953158878E-2</v>
      </c>
      <c r="AQ32" s="616">
        <v>8.5861544572309167E-3</v>
      </c>
      <c r="AR32" s="616">
        <v>1.9529571177548027E-2</v>
      </c>
      <c r="AS32" s="616">
        <v>1.1810660517095981</v>
      </c>
      <c r="AT32" s="616">
        <v>2.8226988019875124E-2</v>
      </c>
      <c r="AU32" s="616">
        <v>1.7283314520435741E-2</v>
      </c>
      <c r="AV32" s="616">
        <v>1.509981062394662E-2</v>
      </c>
      <c r="AW32" s="616">
        <v>5.7058525452845045E-2</v>
      </c>
      <c r="AX32" s="616">
        <v>4.9027336276173131E-2</v>
      </c>
      <c r="AY32" s="616">
        <v>3.6044935910869838E-2</v>
      </c>
      <c r="AZ32" s="616">
        <v>2.2680757010620459E-2</v>
      </c>
      <c r="BA32" s="616">
        <v>2.7136334280011262E-2</v>
      </c>
      <c r="BB32" s="616">
        <v>8.4922600590466718E-3</v>
      </c>
      <c r="BC32" s="617">
        <v>4.1089244613262493E-2</v>
      </c>
      <c r="BE32" s="143">
        <v>29</v>
      </c>
      <c r="BF32" s="506" t="s">
        <v>71</v>
      </c>
      <c r="BG32" s="672">
        <v>4.2015394062414543E-3</v>
      </c>
      <c r="BH32" s="616">
        <v>3.6253081032349638E-3</v>
      </c>
      <c r="BI32" s="616">
        <v>4.8132628232742869E-3</v>
      </c>
      <c r="BJ32" s="616">
        <v>5.0905452696573686E-3</v>
      </c>
      <c r="BK32" s="616">
        <v>3.3980943756719922E-3</v>
      </c>
      <c r="BL32" s="616">
        <v>1.9109145249885395E-2</v>
      </c>
      <c r="BM32" s="616">
        <v>3.7881396790412575E-3</v>
      </c>
      <c r="BN32" s="616">
        <v>3.693973731823604E-3</v>
      </c>
      <c r="BO32" s="616">
        <v>4.0637860202909406E-3</v>
      </c>
      <c r="BP32" s="616">
        <v>5.5536785291788052E-3</v>
      </c>
      <c r="BQ32" s="616">
        <v>1.8948692283710219E-3</v>
      </c>
      <c r="BR32" s="616">
        <v>8.2467660346296854E-3</v>
      </c>
      <c r="BS32" s="616">
        <v>5.9845445740129202E-3</v>
      </c>
      <c r="BT32" s="616">
        <v>1.0537084018761298E-2</v>
      </c>
      <c r="BU32" s="616">
        <v>5.781391349284507E-3</v>
      </c>
      <c r="BV32" s="616">
        <v>5.9694472884935078E-3</v>
      </c>
      <c r="BW32" s="616">
        <v>1.5901735205694364E-2</v>
      </c>
      <c r="BX32" s="616">
        <v>1.2031660823242822E-2</v>
      </c>
      <c r="BY32" s="616">
        <v>2.1976798351181505E-3</v>
      </c>
      <c r="BZ32" s="616">
        <v>5.2434475831682637E-3</v>
      </c>
      <c r="CA32" s="616">
        <v>8.3712676464236732E-3</v>
      </c>
      <c r="CB32" s="616">
        <v>9.6287987554236482E-3</v>
      </c>
      <c r="CC32" s="616">
        <v>3.4052539604022686E-2</v>
      </c>
      <c r="CD32" s="616">
        <v>9.8113968269702666E-3</v>
      </c>
      <c r="CE32" s="616">
        <v>3.9096415821441639E-2</v>
      </c>
      <c r="CF32" s="616">
        <v>5.605706125613534E-2</v>
      </c>
      <c r="CG32" s="616">
        <v>3.2185145565541686E-3</v>
      </c>
      <c r="CH32" s="616">
        <v>1.118950263140771E-2</v>
      </c>
      <c r="CI32" s="616">
        <v>0.2174250779125072</v>
      </c>
      <c r="CJ32" s="616">
        <v>2.8682455468157359E-2</v>
      </c>
      <c r="CK32" s="616">
        <v>1.5652344008500522E-2</v>
      </c>
      <c r="CL32" s="616">
        <v>1.1881663615868655E-2</v>
      </c>
      <c r="CM32" s="616">
        <v>6.3459121867852922E-2</v>
      </c>
      <c r="CN32" s="616">
        <v>5.1728219694186617E-2</v>
      </c>
      <c r="CO32" s="616">
        <v>3.4360422733759173E-2</v>
      </c>
      <c r="CP32" s="616">
        <v>1.9899028370376957E-2</v>
      </c>
      <c r="CQ32" s="616">
        <v>2.7277725215490108E-2</v>
      </c>
      <c r="CR32" s="616">
        <v>0</v>
      </c>
      <c r="CS32" s="617">
        <v>4.3450421409775522E-2</v>
      </c>
    </row>
    <row r="33" spans="2:97" ht="20.149999999999999" customHeight="1" x14ac:dyDescent="0.2">
      <c r="B33" s="419">
        <v>30</v>
      </c>
      <c r="C33" s="531" t="s">
        <v>14</v>
      </c>
      <c r="D33" s="618">
        <v>1</v>
      </c>
      <c r="E33" s="619">
        <v>0.72186494688216463</v>
      </c>
      <c r="F33" s="619">
        <v>0.5170984080946216</v>
      </c>
      <c r="G33" s="619">
        <v>8.8919288269926414E-3</v>
      </c>
      <c r="H33" s="620">
        <v>7.2172780039324799E-2</v>
      </c>
      <c r="I33" s="621">
        <v>7.2172780039324799E-2</v>
      </c>
      <c r="K33" s="643" t="s">
        <v>361</v>
      </c>
      <c r="L33" s="678">
        <v>472503</v>
      </c>
      <c r="M33" s="644">
        <v>444231</v>
      </c>
      <c r="O33" s="419">
        <v>30</v>
      </c>
      <c r="P33" s="531" t="s">
        <v>14</v>
      </c>
      <c r="Q33" s="673">
        <v>1.0120479304174425E-4</v>
      </c>
      <c r="R33" s="620">
        <v>4.7016376560915794E-4</v>
      </c>
      <c r="S33" s="620">
        <v>1.8566271059973158E-4</v>
      </c>
      <c r="T33" s="620">
        <v>2.9263367918298783E-4</v>
      </c>
      <c r="U33" s="620">
        <v>3.8236457278922659E-4</v>
      </c>
      <c r="V33" s="620">
        <v>9.7103217525048845E-5</v>
      </c>
      <c r="W33" s="620">
        <v>4.3627801197619701E-4</v>
      </c>
      <c r="X33" s="620">
        <v>1.8060476621269505E-4</v>
      </c>
      <c r="Y33" s="620">
        <v>1.9293931505855446E-4</v>
      </c>
      <c r="Z33" s="620">
        <v>1.3865259953332975E-3</v>
      </c>
      <c r="AA33" s="620">
        <v>4.1510322534018038E-4</v>
      </c>
      <c r="AB33" s="620">
        <v>3.4563723905113922E-4</v>
      </c>
      <c r="AC33" s="620">
        <v>6.9746212879378882E-4</v>
      </c>
      <c r="AD33" s="620">
        <v>1.6957527965541253E-4</v>
      </c>
      <c r="AE33" s="620">
        <v>2.1523711386600079E-4</v>
      </c>
      <c r="AF33" s="620">
        <v>6.4528853002994115E-5</v>
      </c>
      <c r="AG33" s="620">
        <v>1.0525972584876502E-4</v>
      </c>
      <c r="AH33" s="620">
        <v>3.0938374054794278E-4</v>
      </c>
      <c r="AI33" s="620">
        <v>5.0967707391780225E-5</v>
      </c>
      <c r="AJ33" s="620">
        <v>1.6823162750461183E-4</v>
      </c>
      <c r="AK33" s="620">
        <v>2.7350966117852991E-4</v>
      </c>
      <c r="AL33" s="620">
        <v>3.138465962247246E-4</v>
      </c>
      <c r="AM33" s="620">
        <v>7.3183503477782278E-4</v>
      </c>
      <c r="AN33" s="620">
        <v>6.9856416327069692E-4</v>
      </c>
      <c r="AO33" s="620">
        <v>1.3348736607815103E-4</v>
      </c>
      <c r="AP33" s="620">
        <v>3.1540282275290265E-4</v>
      </c>
      <c r="AQ33" s="620">
        <v>1.6777789183283195E-4</v>
      </c>
      <c r="AR33" s="620">
        <v>2.9245005294002609E-4</v>
      </c>
      <c r="AS33" s="620">
        <v>5.6610796845949309E-4</v>
      </c>
      <c r="AT33" s="620">
        <v>1.0000930161108454</v>
      </c>
      <c r="AU33" s="620">
        <v>3.1573000818248357E-4</v>
      </c>
      <c r="AV33" s="620">
        <v>2.0993937977241528E-4</v>
      </c>
      <c r="AW33" s="620">
        <v>1.1369190545311274E-3</v>
      </c>
      <c r="AX33" s="620">
        <v>2.956659896250602E-4</v>
      </c>
      <c r="AY33" s="620">
        <v>1.7529624268674117E-3</v>
      </c>
      <c r="AZ33" s="620">
        <v>1.9431274977628097E-4</v>
      </c>
      <c r="BA33" s="620">
        <v>3.90418295992285E-4</v>
      </c>
      <c r="BB33" s="620">
        <v>1.5008442509650664E-4</v>
      </c>
      <c r="BC33" s="621">
        <v>0.10154958625544176</v>
      </c>
      <c r="BE33" s="419">
        <v>30</v>
      </c>
      <c r="BF33" s="531" t="s">
        <v>14</v>
      </c>
      <c r="BG33" s="673">
        <v>0</v>
      </c>
      <c r="BH33" s="620">
        <v>0</v>
      </c>
      <c r="BI33" s="620">
        <v>0</v>
      </c>
      <c r="BJ33" s="620">
        <v>0</v>
      </c>
      <c r="BK33" s="620">
        <v>0</v>
      </c>
      <c r="BL33" s="620">
        <v>0</v>
      </c>
      <c r="BM33" s="620">
        <v>0</v>
      </c>
      <c r="BN33" s="620">
        <v>0</v>
      </c>
      <c r="BO33" s="620">
        <v>0</v>
      </c>
      <c r="BP33" s="620">
        <v>0</v>
      </c>
      <c r="BQ33" s="620">
        <v>0</v>
      </c>
      <c r="BR33" s="620">
        <v>0</v>
      </c>
      <c r="BS33" s="620">
        <v>0</v>
      </c>
      <c r="BT33" s="620">
        <v>0</v>
      </c>
      <c r="BU33" s="620">
        <v>0</v>
      </c>
      <c r="BV33" s="620">
        <v>0</v>
      </c>
      <c r="BW33" s="620">
        <v>0</v>
      </c>
      <c r="BX33" s="620">
        <v>0</v>
      </c>
      <c r="BY33" s="620">
        <v>0</v>
      </c>
      <c r="BZ33" s="620">
        <v>0</v>
      </c>
      <c r="CA33" s="620">
        <v>0</v>
      </c>
      <c r="CB33" s="620">
        <v>0</v>
      </c>
      <c r="CC33" s="620">
        <v>0</v>
      </c>
      <c r="CD33" s="620">
        <v>0</v>
      </c>
      <c r="CE33" s="620">
        <v>0</v>
      </c>
      <c r="CF33" s="620">
        <v>0</v>
      </c>
      <c r="CG33" s="620">
        <v>0</v>
      </c>
      <c r="CH33" s="620">
        <v>0</v>
      </c>
      <c r="CI33" s="620">
        <v>0</v>
      </c>
      <c r="CJ33" s="620">
        <v>0</v>
      </c>
      <c r="CK33" s="620">
        <v>0</v>
      </c>
      <c r="CL33" s="620">
        <v>0</v>
      </c>
      <c r="CM33" s="620">
        <v>0</v>
      </c>
      <c r="CN33" s="620">
        <v>0</v>
      </c>
      <c r="CO33" s="620">
        <v>0</v>
      </c>
      <c r="CP33" s="620">
        <v>0</v>
      </c>
      <c r="CQ33" s="620">
        <v>0</v>
      </c>
      <c r="CR33" s="620">
        <v>0</v>
      </c>
      <c r="CS33" s="621">
        <v>0.10149269360319417</v>
      </c>
    </row>
    <row r="34" spans="2:97" ht="20.149999999999999" customHeight="1" x14ac:dyDescent="0.2">
      <c r="B34" s="421">
        <v>31</v>
      </c>
      <c r="C34" s="556" t="s">
        <v>15</v>
      </c>
      <c r="D34" s="622">
        <v>0.89613876918925195</v>
      </c>
      <c r="E34" s="623">
        <v>0.77221856200240713</v>
      </c>
      <c r="F34" s="623">
        <v>0.50847142935078915</v>
      </c>
      <c r="G34" s="623">
        <v>2.2919663581686331E-2</v>
      </c>
      <c r="H34" s="624">
        <v>0.11825519177548395</v>
      </c>
      <c r="I34" s="625">
        <v>0.11418627770844422</v>
      </c>
      <c r="K34" s="643" t="s">
        <v>364</v>
      </c>
      <c r="L34" s="678">
        <v>476667</v>
      </c>
      <c r="M34" s="644">
        <v>441141</v>
      </c>
      <c r="O34" s="421">
        <v>31</v>
      </c>
      <c r="P34" s="556" t="s">
        <v>15</v>
      </c>
      <c r="Q34" s="674">
        <v>1.2568593283486195E-4</v>
      </c>
      <c r="R34" s="624">
        <v>2.1275656587524551E-4</v>
      </c>
      <c r="S34" s="624">
        <v>3.4370112389662708E-4</v>
      </c>
      <c r="T34" s="624">
        <v>1.6723884275180554E-4</v>
      </c>
      <c r="U34" s="624">
        <v>1.7423582826491891E-4</v>
      </c>
      <c r="V34" s="624">
        <v>4.3875692200395902E-4</v>
      </c>
      <c r="W34" s="624">
        <v>1.1272079695886655E-4</v>
      </c>
      <c r="X34" s="624">
        <v>2.7378366928634194E-4</v>
      </c>
      <c r="Y34" s="624">
        <v>4.8395991576073006E-4</v>
      </c>
      <c r="Z34" s="624">
        <v>6.6244693205202185E-4</v>
      </c>
      <c r="AA34" s="624">
        <v>6.556962480664999E-5</v>
      </c>
      <c r="AB34" s="624">
        <v>4.8550220226999883E-4</v>
      </c>
      <c r="AC34" s="624">
        <v>8.9069986557638748E-4</v>
      </c>
      <c r="AD34" s="624">
        <v>4.9842789221162605E-4</v>
      </c>
      <c r="AE34" s="624">
        <v>5.0031987872793801E-4</v>
      </c>
      <c r="AF34" s="624">
        <v>1.1208367481672663E-3</v>
      </c>
      <c r="AG34" s="624">
        <v>1.2619322029736038E-3</v>
      </c>
      <c r="AH34" s="624">
        <v>9.658675587848022E-4</v>
      </c>
      <c r="AI34" s="624">
        <v>4.2242091760868344E-4</v>
      </c>
      <c r="AJ34" s="624">
        <v>1.9450861391912319E-4</v>
      </c>
      <c r="AK34" s="624">
        <v>3.5168463164693241E-4</v>
      </c>
      <c r="AL34" s="624">
        <v>7.7807038599981616E-4</v>
      </c>
      <c r="AM34" s="624">
        <v>4.326892722067697E-4</v>
      </c>
      <c r="AN34" s="624">
        <v>3.9122103467785111E-4</v>
      </c>
      <c r="AO34" s="624">
        <v>4.3729371546705832E-4</v>
      </c>
      <c r="AP34" s="624">
        <v>5.4511880759053777E-4</v>
      </c>
      <c r="AQ34" s="624">
        <v>9.1643010044620372E-5</v>
      </c>
      <c r="AR34" s="624">
        <v>7.5853156305602E-4</v>
      </c>
      <c r="AS34" s="624">
        <v>5.4442978575739952E-3</v>
      </c>
      <c r="AT34" s="624">
        <v>3.2201687496642836E-4</v>
      </c>
      <c r="AU34" s="624">
        <v>1.0001532757699401</v>
      </c>
      <c r="AV34" s="624">
        <v>2.3563769538288451E-4</v>
      </c>
      <c r="AW34" s="624">
        <v>3.6835925963021567E-4</v>
      </c>
      <c r="AX34" s="624">
        <v>8.0489339172508639E-4</v>
      </c>
      <c r="AY34" s="624">
        <v>5.6361871577189249E-4</v>
      </c>
      <c r="AZ34" s="624">
        <v>7.6735259726796513E-4</v>
      </c>
      <c r="BA34" s="624">
        <v>5.9932184631154243E-4</v>
      </c>
      <c r="BB34" s="624">
        <v>1.381287352102098E-4</v>
      </c>
      <c r="BC34" s="625">
        <v>3.5745928539915282E-3</v>
      </c>
      <c r="BE34" s="421">
        <v>31</v>
      </c>
      <c r="BF34" s="556" t="s">
        <v>15</v>
      </c>
      <c r="BG34" s="674">
        <v>3.5465939751914615E-6</v>
      </c>
      <c r="BH34" s="624">
        <v>4.7953810889351378E-6</v>
      </c>
      <c r="BI34" s="624">
        <v>2.315826095260178E-4</v>
      </c>
      <c r="BJ34" s="624">
        <v>4.9766569160666864E-5</v>
      </c>
      <c r="BK34" s="624">
        <v>8.2584217335637613E-5</v>
      </c>
      <c r="BL34" s="624">
        <v>2.699937498885607E-4</v>
      </c>
      <c r="BM34" s="624">
        <v>0</v>
      </c>
      <c r="BN34" s="624">
        <v>1.8024573131335947E-4</v>
      </c>
      <c r="BO34" s="624">
        <v>3.4974830711471326E-4</v>
      </c>
      <c r="BP34" s="624">
        <v>5.639301903785438E-4</v>
      </c>
      <c r="BQ34" s="624">
        <v>0</v>
      </c>
      <c r="BR34" s="624">
        <v>4.2583911697562993E-4</v>
      </c>
      <c r="BS34" s="624">
        <v>8.6514921559804469E-4</v>
      </c>
      <c r="BT34" s="624">
        <v>4.3176747526066383E-4</v>
      </c>
      <c r="BU34" s="624">
        <v>4.2430356819591562E-4</v>
      </c>
      <c r="BV34" s="624">
        <v>1.0962986373667816E-3</v>
      </c>
      <c r="BW34" s="624">
        <v>1.2180632587008293E-3</v>
      </c>
      <c r="BX34" s="624">
        <v>9.0667162371757624E-4</v>
      </c>
      <c r="BY34" s="624">
        <v>3.7587711337326455E-4</v>
      </c>
      <c r="BZ34" s="624">
        <v>3.7245842510339218E-5</v>
      </c>
      <c r="CA34" s="624">
        <v>2.0294922957911707E-4</v>
      </c>
      <c r="CB34" s="624">
        <v>7.0321351052157971E-4</v>
      </c>
      <c r="CC34" s="624">
        <v>1.174286394766391E-4</v>
      </c>
      <c r="CD34" s="624">
        <v>2.4464660330887037E-4</v>
      </c>
      <c r="CE34" s="624">
        <v>2.2062630413079696E-4</v>
      </c>
      <c r="CF34" s="624">
        <v>2.120077058181845E-4</v>
      </c>
      <c r="CG34" s="624">
        <v>1.5390961035788347E-6</v>
      </c>
      <c r="CH34" s="624">
        <v>5.8876140206656454E-4</v>
      </c>
      <c r="CI34" s="624">
        <v>5.0270205085680428E-3</v>
      </c>
      <c r="CJ34" s="624">
        <v>1.3460199600445459E-4</v>
      </c>
      <c r="CK34" s="624">
        <v>2.4340500741272062E-6</v>
      </c>
      <c r="CL34" s="624">
        <v>1.0022718263884219E-4</v>
      </c>
      <c r="CM34" s="624">
        <v>0</v>
      </c>
      <c r="CN34" s="624">
        <v>5.3612020839207482E-4</v>
      </c>
      <c r="CO34" s="624">
        <v>2.5371946548115732E-4</v>
      </c>
      <c r="CP34" s="624">
        <v>6.3901240225758813E-4</v>
      </c>
      <c r="CQ34" s="624">
        <v>4.3877523856702651E-4</v>
      </c>
      <c r="CR34" s="624">
        <v>0</v>
      </c>
      <c r="CS34" s="625">
        <v>3.7088431414500586E-3</v>
      </c>
    </row>
    <row r="35" spans="2:97" ht="20.149999999999999" customHeight="1" x14ac:dyDescent="0.2">
      <c r="B35" s="143">
        <v>32</v>
      </c>
      <c r="C35" s="506" t="s">
        <v>303</v>
      </c>
      <c r="D35" s="614">
        <v>0.92280299861308257</v>
      </c>
      <c r="E35" s="615">
        <v>0.58499801712749433</v>
      </c>
      <c r="F35" s="615">
        <v>0.46318406891161723</v>
      </c>
      <c r="G35" s="615">
        <v>5.9642256413605953E-2</v>
      </c>
      <c r="H35" s="616">
        <v>0.12194496221578321</v>
      </c>
      <c r="I35" s="617">
        <v>0.11566489181425223</v>
      </c>
      <c r="K35" s="643" t="s">
        <v>365</v>
      </c>
      <c r="L35" s="678">
        <v>476691</v>
      </c>
      <c r="M35" s="644">
        <v>429369</v>
      </c>
      <c r="O35" s="143">
        <v>32</v>
      </c>
      <c r="P35" s="506" t="s">
        <v>303</v>
      </c>
      <c r="Q35" s="672">
        <v>4.0249590718134876E-5</v>
      </c>
      <c r="R35" s="616">
        <v>1.2024620971304438E-4</v>
      </c>
      <c r="S35" s="616">
        <v>2.9686592100990382E-5</v>
      </c>
      <c r="T35" s="616">
        <v>2.3995937285319599E-5</v>
      </c>
      <c r="U35" s="616">
        <v>2.750758843666803E-5</v>
      </c>
      <c r="V35" s="616">
        <v>4.1656710857476949E-5</v>
      </c>
      <c r="W35" s="616">
        <v>3.777324699561586E-5</v>
      </c>
      <c r="X35" s="616">
        <v>1.8403834608907159E-5</v>
      </c>
      <c r="Y35" s="616">
        <v>5.9635753725578642E-5</v>
      </c>
      <c r="Z35" s="616">
        <v>3.2832069715261775E-5</v>
      </c>
      <c r="AA35" s="616">
        <v>1.6155898289394475E-5</v>
      </c>
      <c r="AB35" s="616">
        <v>1.8168452833884359E-5</v>
      </c>
      <c r="AC35" s="616">
        <v>1.9267102146838782E-5</v>
      </c>
      <c r="AD35" s="616">
        <v>1.6245811702049106E-5</v>
      </c>
      <c r="AE35" s="616">
        <v>2.0156400576576519E-5</v>
      </c>
      <c r="AF35" s="616">
        <v>1.6631210764361402E-5</v>
      </c>
      <c r="AG35" s="616">
        <v>1.931976686757097E-5</v>
      </c>
      <c r="AH35" s="616">
        <v>1.6467810811623591E-5</v>
      </c>
      <c r="AI35" s="616">
        <v>1.3819126684257376E-5</v>
      </c>
      <c r="AJ35" s="616">
        <v>7.8424806105861024E-5</v>
      </c>
      <c r="AK35" s="616">
        <v>3.3144890834945483E-5</v>
      </c>
      <c r="AL35" s="616">
        <v>4.5896586895658153E-5</v>
      </c>
      <c r="AM35" s="616">
        <v>1.6102644400479716E-4</v>
      </c>
      <c r="AN35" s="616">
        <v>4.5523262162243124E-5</v>
      </c>
      <c r="AO35" s="616">
        <v>5.939054732343872E-5</v>
      </c>
      <c r="AP35" s="616">
        <v>1.5060126805793925E-4</v>
      </c>
      <c r="AQ35" s="616">
        <v>2.7246876127231226E-5</v>
      </c>
      <c r="AR35" s="616">
        <v>6.6884446630470734E-4</v>
      </c>
      <c r="AS35" s="616">
        <v>4.7405198870772037E-4</v>
      </c>
      <c r="AT35" s="616">
        <v>4.6643520722045582E-5</v>
      </c>
      <c r="AU35" s="616">
        <v>3.2564580810104528E-5</v>
      </c>
      <c r="AV35" s="616">
        <v>1.0137693650201316</v>
      </c>
      <c r="AW35" s="616">
        <v>5.473417607270883E-5</v>
      </c>
      <c r="AX35" s="616">
        <v>5.4165016520604763E-5</v>
      </c>
      <c r="AY35" s="616">
        <v>6.6822968131862714E-5</v>
      </c>
      <c r="AZ35" s="616">
        <v>4.4511201922891295E-4</v>
      </c>
      <c r="BA35" s="616">
        <v>1.6760995005171139E-4</v>
      </c>
      <c r="BB35" s="616">
        <v>4.1625597051384734E-5</v>
      </c>
      <c r="BC35" s="617">
        <v>1.5972637046708066E-4</v>
      </c>
      <c r="BE35" s="143">
        <v>32</v>
      </c>
      <c r="BF35" s="506" t="s">
        <v>303</v>
      </c>
      <c r="BG35" s="672">
        <v>0</v>
      </c>
      <c r="BH35" s="616">
        <v>0</v>
      </c>
      <c r="BI35" s="616">
        <v>0</v>
      </c>
      <c r="BJ35" s="616">
        <v>0</v>
      </c>
      <c r="BK35" s="616">
        <v>5.7055863841072805E-7</v>
      </c>
      <c r="BL35" s="616">
        <v>1.3812522536504511E-5</v>
      </c>
      <c r="BM35" s="616">
        <v>0</v>
      </c>
      <c r="BN35" s="616">
        <v>5.4857575289313224E-7</v>
      </c>
      <c r="BO35" s="616">
        <v>0</v>
      </c>
      <c r="BP35" s="616">
        <v>0</v>
      </c>
      <c r="BQ35" s="616">
        <v>0</v>
      </c>
      <c r="BR35" s="616">
        <v>0</v>
      </c>
      <c r="BS35" s="616">
        <v>0</v>
      </c>
      <c r="BT35" s="616">
        <v>0</v>
      </c>
      <c r="BU35" s="616">
        <v>0</v>
      </c>
      <c r="BV35" s="616">
        <v>0</v>
      </c>
      <c r="BW35" s="616">
        <v>0</v>
      </c>
      <c r="BX35" s="616">
        <v>0</v>
      </c>
      <c r="BY35" s="616">
        <v>0</v>
      </c>
      <c r="BZ35" s="616">
        <v>6.0468012743599488E-6</v>
      </c>
      <c r="CA35" s="616">
        <v>1.519830765851519E-6</v>
      </c>
      <c r="CB35" s="616">
        <v>1.9489461832782364E-5</v>
      </c>
      <c r="CC35" s="616">
        <v>1.2184324998327965E-4</v>
      </c>
      <c r="CD35" s="616">
        <v>0</v>
      </c>
      <c r="CE35" s="616">
        <v>1.9600654239552645E-5</v>
      </c>
      <c r="CF35" s="616">
        <v>1.0799925193178708E-4</v>
      </c>
      <c r="CG35" s="616">
        <v>1.1207410847162089E-5</v>
      </c>
      <c r="CH35" s="616">
        <v>6.6345960994161699E-4</v>
      </c>
      <c r="CI35" s="616">
        <v>4.0983095796220335E-4</v>
      </c>
      <c r="CJ35" s="616">
        <v>1.793662241053994E-5</v>
      </c>
      <c r="CK35" s="616">
        <v>6.8788613570576726E-6</v>
      </c>
      <c r="CL35" s="616">
        <v>1.4691434582679403E-2</v>
      </c>
      <c r="CM35" s="616">
        <v>5.6548292241574301E-6</v>
      </c>
      <c r="CN35" s="616">
        <v>2.1751639073853975E-5</v>
      </c>
      <c r="CO35" s="616">
        <v>1.8564838937645659E-6</v>
      </c>
      <c r="CP35" s="616">
        <v>4.3971052210860668E-4</v>
      </c>
      <c r="CQ35" s="616">
        <v>1.3998071073220846E-4</v>
      </c>
      <c r="CR35" s="616">
        <v>0</v>
      </c>
      <c r="CS35" s="617">
        <v>1.2914743944840209E-4</v>
      </c>
    </row>
    <row r="36" spans="2:97" ht="20.149999999999999" customHeight="1" x14ac:dyDescent="0.2">
      <c r="B36" s="143">
        <v>33</v>
      </c>
      <c r="C36" s="506" t="s">
        <v>304</v>
      </c>
      <c r="D36" s="614">
        <v>0.97345257124384821</v>
      </c>
      <c r="E36" s="615">
        <v>0.61726209924015796</v>
      </c>
      <c r="F36" s="615">
        <v>0.47034002278686698</v>
      </c>
      <c r="G36" s="615">
        <v>1.2783688229310962E-2</v>
      </c>
      <c r="H36" s="616">
        <v>0.18368986968623632</v>
      </c>
      <c r="I36" s="617">
        <v>0.14908037940150032</v>
      </c>
      <c r="K36" s="643" t="s">
        <v>372</v>
      </c>
      <c r="L36" s="678">
        <v>470781</v>
      </c>
      <c r="M36" s="644">
        <v>501114</v>
      </c>
      <c r="O36" s="143">
        <v>33</v>
      </c>
      <c r="P36" s="506" t="s">
        <v>304</v>
      </c>
      <c r="Q36" s="672">
        <v>3.7552749149185466E-3</v>
      </c>
      <c r="R36" s="616">
        <v>2.4544540035572708E-3</v>
      </c>
      <c r="S36" s="616">
        <v>1.7518996294122416E-3</v>
      </c>
      <c r="T36" s="616">
        <v>1.7331579565245778E-3</v>
      </c>
      <c r="U36" s="616">
        <v>8.2122589099987617E-4</v>
      </c>
      <c r="V36" s="616">
        <v>2.0338052260605896E-3</v>
      </c>
      <c r="W36" s="616">
        <v>7.2245749562979287E-4</v>
      </c>
      <c r="X36" s="616">
        <v>7.2620079350974227E-4</v>
      </c>
      <c r="Y36" s="616">
        <v>2.1890487280975279E-3</v>
      </c>
      <c r="Z36" s="616">
        <v>4.4055155939139222E-4</v>
      </c>
      <c r="AA36" s="616">
        <v>1.5546689459583075E-3</v>
      </c>
      <c r="AB36" s="616">
        <v>8.0224163483834355E-4</v>
      </c>
      <c r="AC36" s="616">
        <v>2.3907813627494518E-3</v>
      </c>
      <c r="AD36" s="616">
        <v>4.4552495741123708E-4</v>
      </c>
      <c r="AE36" s="616">
        <v>1.0220705294828668E-3</v>
      </c>
      <c r="AF36" s="616">
        <v>5.0230779371283386E-4</v>
      </c>
      <c r="AG36" s="616">
        <v>9.0589846824781284E-4</v>
      </c>
      <c r="AH36" s="616">
        <v>7.0816849493376076E-4</v>
      </c>
      <c r="AI36" s="616">
        <v>2.2612229526925736E-4</v>
      </c>
      <c r="AJ36" s="616">
        <v>1.4835128070511249E-3</v>
      </c>
      <c r="AK36" s="616">
        <v>1.2376601353318727E-3</v>
      </c>
      <c r="AL36" s="616">
        <v>1.8516280907284203E-3</v>
      </c>
      <c r="AM36" s="616">
        <v>9.6389506052683652E-3</v>
      </c>
      <c r="AN36" s="616">
        <v>2.2795014667581501E-3</v>
      </c>
      <c r="AO36" s="616">
        <v>9.4937364090288262E-4</v>
      </c>
      <c r="AP36" s="616">
        <v>3.5865177505569538E-3</v>
      </c>
      <c r="AQ36" s="616">
        <v>6.1131937670295792E-4</v>
      </c>
      <c r="AR36" s="616">
        <v>2.1613482801866183E-3</v>
      </c>
      <c r="AS36" s="616">
        <v>1.9180689156743389E-3</v>
      </c>
      <c r="AT36" s="616">
        <v>3.9204929604581427E-4</v>
      </c>
      <c r="AU36" s="616">
        <v>1.4393394981148738E-3</v>
      </c>
      <c r="AV36" s="616">
        <v>1.5121490295889276E-3</v>
      </c>
      <c r="AW36" s="616">
        <v>1.0004423127583877</v>
      </c>
      <c r="AX36" s="616">
        <v>2.1554590577035262E-3</v>
      </c>
      <c r="AY36" s="616">
        <v>2.0284945839593176E-3</v>
      </c>
      <c r="AZ36" s="616">
        <v>1.5730123709195576E-3</v>
      </c>
      <c r="BA36" s="616">
        <v>5.7275599771236026E-3</v>
      </c>
      <c r="BB36" s="616">
        <v>3.5961468580051616E-4</v>
      </c>
      <c r="BC36" s="617">
        <v>5.8292976943459345E-4</v>
      </c>
      <c r="BE36" s="143">
        <v>33</v>
      </c>
      <c r="BF36" s="506" t="s">
        <v>304</v>
      </c>
      <c r="BG36" s="672">
        <v>3.3340285498484022E-3</v>
      </c>
      <c r="BH36" s="616">
        <v>1.8654032435957686E-3</v>
      </c>
      <c r="BI36" s="616">
        <v>1.1166699832785365E-3</v>
      </c>
      <c r="BJ36" s="616">
        <v>1.4303674292556064E-3</v>
      </c>
      <c r="BK36" s="616">
        <v>5.2803920759670621E-4</v>
      </c>
      <c r="BL36" s="616">
        <v>1.6218769662982939E-3</v>
      </c>
      <c r="BM36" s="616">
        <v>4.6125557524414213E-4</v>
      </c>
      <c r="BN36" s="616">
        <v>4.4047105324454815E-4</v>
      </c>
      <c r="BO36" s="616">
        <v>1.7157081426990956E-3</v>
      </c>
      <c r="BP36" s="616">
        <v>1.6715952994918407E-4</v>
      </c>
      <c r="BQ36" s="616">
        <v>1.4236829503758506E-3</v>
      </c>
      <c r="BR36" s="616">
        <v>6.2033109450657499E-4</v>
      </c>
      <c r="BS36" s="616">
        <v>2.2255546488304519E-3</v>
      </c>
      <c r="BT36" s="616">
        <v>2.6911881155762546E-4</v>
      </c>
      <c r="BU36" s="616">
        <v>7.9092813649227732E-4</v>
      </c>
      <c r="BV36" s="616">
        <v>2.6211818415012976E-4</v>
      </c>
      <c r="BW36" s="616">
        <v>6.9124947536450428E-4</v>
      </c>
      <c r="BX36" s="616">
        <v>5.1267510910138318E-4</v>
      </c>
      <c r="BY36" s="616">
        <v>4.6358183766853025E-5</v>
      </c>
      <c r="BZ36" s="616">
        <v>1.0726601744922406E-3</v>
      </c>
      <c r="CA36" s="616">
        <v>8.3717939533488014E-4</v>
      </c>
      <c r="CB36" s="616">
        <v>1.5186597337511643E-3</v>
      </c>
      <c r="CC36" s="616">
        <v>8.5714077596933252E-3</v>
      </c>
      <c r="CD36" s="616">
        <v>1.8830779479790539E-3</v>
      </c>
      <c r="CE36" s="616">
        <v>5.868301635360715E-4</v>
      </c>
      <c r="CF36" s="616">
        <v>3.0430247937273465E-3</v>
      </c>
      <c r="CG36" s="616">
        <v>2.3426194306480074E-4</v>
      </c>
      <c r="CH36" s="616">
        <v>1.5899879283479495E-3</v>
      </c>
      <c r="CI36" s="616">
        <v>1.2282860224789242E-3</v>
      </c>
      <c r="CJ36" s="616">
        <v>2.2345486282036095E-6</v>
      </c>
      <c r="CK36" s="616">
        <v>1.108621490626517E-3</v>
      </c>
      <c r="CL36" s="616">
        <v>1.1231809621103459E-3</v>
      </c>
      <c r="CM36" s="616">
        <v>0</v>
      </c>
      <c r="CN36" s="616">
        <v>1.7583405803897698E-3</v>
      </c>
      <c r="CO36" s="616">
        <v>1.2896374782017852E-3</v>
      </c>
      <c r="CP36" s="616">
        <v>1.0494807964309264E-3</v>
      </c>
      <c r="CQ36" s="616">
        <v>5.3670966335985851E-3</v>
      </c>
      <c r="CR36" s="616">
        <v>0</v>
      </c>
      <c r="CS36" s="617">
        <v>2.3644711386499245E-4</v>
      </c>
    </row>
    <row r="37" spans="2:97" ht="20.149999999999999" customHeight="1" x14ac:dyDescent="0.2">
      <c r="B37" s="143">
        <v>34</v>
      </c>
      <c r="C37" s="506" t="s">
        <v>16</v>
      </c>
      <c r="D37" s="614">
        <v>0.71941544372184318</v>
      </c>
      <c r="E37" s="615">
        <v>0.60824650063972596</v>
      </c>
      <c r="F37" s="615">
        <v>0.2660776979908181</v>
      </c>
      <c r="G37" s="615">
        <v>1.370333837905475E-2</v>
      </c>
      <c r="H37" s="616">
        <v>0.13347782923019205</v>
      </c>
      <c r="I37" s="617">
        <v>0.12096370721916566</v>
      </c>
      <c r="K37" s="643"/>
      <c r="L37" s="678"/>
      <c r="M37" s="644"/>
      <c r="O37" s="143">
        <v>34</v>
      </c>
      <c r="P37" s="506" t="s">
        <v>16</v>
      </c>
      <c r="Q37" s="672">
        <v>4.2200506133924835E-2</v>
      </c>
      <c r="R37" s="616">
        <v>6.2506485528690259E-2</v>
      </c>
      <c r="S37" s="616">
        <v>5.7658878185441222E-2</v>
      </c>
      <c r="T37" s="616">
        <v>4.7734841724434832E-2</v>
      </c>
      <c r="U37" s="616">
        <v>3.109526296420425E-2</v>
      </c>
      <c r="V37" s="616">
        <v>9.0616914788667402E-2</v>
      </c>
      <c r="W37" s="616">
        <v>4.2155400549690761E-2</v>
      </c>
      <c r="X37" s="616">
        <v>4.9191213386207362E-2</v>
      </c>
      <c r="Y37" s="616">
        <v>6.6450374239956533E-2</v>
      </c>
      <c r="Z37" s="616">
        <v>3.8357324867443705E-2</v>
      </c>
      <c r="AA37" s="616">
        <v>1.8054222231921192E-2</v>
      </c>
      <c r="AB37" s="616">
        <v>3.4194078818028266E-2</v>
      </c>
      <c r="AC37" s="616">
        <v>4.3013778504267929E-2</v>
      </c>
      <c r="AD37" s="616">
        <v>3.3295887868811415E-2</v>
      </c>
      <c r="AE37" s="616">
        <v>4.3923981935687924E-2</v>
      </c>
      <c r="AF37" s="616">
        <v>5.1114482511597913E-2</v>
      </c>
      <c r="AG37" s="616">
        <v>4.6752945404662453E-2</v>
      </c>
      <c r="AH37" s="616">
        <v>3.4272243907064265E-2</v>
      </c>
      <c r="AI37" s="616">
        <v>3.4707105289079131E-2</v>
      </c>
      <c r="AJ37" s="616">
        <v>6.3481124724784316E-2</v>
      </c>
      <c r="AK37" s="616">
        <v>8.0797290325014703E-2</v>
      </c>
      <c r="AL37" s="616">
        <v>7.5744214062898038E-2</v>
      </c>
      <c r="AM37" s="616">
        <v>0.14883090401635002</v>
      </c>
      <c r="AN37" s="616">
        <v>6.9561865109573573E-2</v>
      </c>
      <c r="AO37" s="616">
        <v>7.9140870607337974E-2</v>
      </c>
      <c r="AP37" s="616">
        <v>0.12967112729821578</v>
      </c>
      <c r="AQ37" s="616">
        <v>4.5064934118473544E-2</v>
      </c>
      <c r="AR37" s="616">
        <v>0.17675044213033278</v>
      </c>
      <c r="AS37" s="616">
        <v>0.15996797697898765</v>
      </c>
      <c r="AT37" s="616">
        <v>8.6046982680001771E-2</v>
      </c>
      <c r="AU37" s="616">
        <v>6.9443427434036642E-2</v>
      </c>
      <c r="AV37" s="616">
        <v>5.2103611869338318E-2</v>
      </c>
      <c r="AW37" s="616">
        <v>8.2162288241235157E-2</v>
      </c>
      <c r="AX37" s="616">
        <v>1.145753422335763</v>
      </c>
      <c r="AY37" s="616">
        <v>6.6955132216476906E-2</v>
      </c>
      <c r="AZ37" s="616">
        <v>4.4572271837946577E-2</v>
      </c>
      <c r="BA37" s="616">
        <v>5.4579510623512871E-2</v>
      </c>
      <c r="BB37" s="616">
        <v>2.6126287370036153E-2</v>
      </c>
      <c r="BC37" s="617">
        <v>4.3814239003640017E-2</v>
      </c>
      <c r="BE37" s="143">
        <v>34</v>
      </c>
      <c r="BF37" s="506" t="s">
        <v>16</v>
      </c>
      <c r="BG37" s="672">
        <v>2.7444108842853612E-2</v>
      </c>
      <c r="BH37" s="616">
        <v>2.928059692903795E-2</v>
      </c>
      <c r="BI37" s="616">
        <v>4.7384263735521556E-2</v>
      </c>
      <c r="BJ37" s="616">
        <v>3.9065250379835825E-2</v>
      </c>
      <c r="BK37" s="616">
        <v>2.1137338785760913E-2</v>
      </c>
      <c r="BL37" s="616">
        <v>8.976514836988024E-2</v>
      </c>
      <c r="BM37" s="616">
        <v>3.3481728226545368E-2</v>
      </c>
      <c r="BN37" s="616">
        <v>4.3057823119312125E-2</v>
      </c>
      <c r="BO37" s="616">
        <v>5.1599825707060516E-2</v>
      </c>
      <c r="BP37" s="616">
        <v>2.9538946352041767E-2</v>
      </c>
      <c r="BQ37" s="616">
        <v>1.2722380405807121E-2</v>
      </c>
      <c r="BR37" s="616">
        <v>3.0472078227468388E-2</v>
      </c>
      <c r="BS37" s="616">
        <v>4.0524733257575177E-2</v>
      </c>
      <c r="BT37" s="616">
        <v>2.9671948755394514E-2</v>
      </c>
      <c r="BU37" s="616">
        <v>3.91281669645972E-2</v>
      </c>
      <c r="BV37" s="616">
        <v>4.9049846266282816E-2</v>
      </c>
      <c r="BW37" s="616">
        <v>4.2974348846664075E-2</v>
      </c>
      <c r="BX37" s="616">
        <v>2.8657022952871661E-2</v>
      </c>
      <c r="BY37" s="616">
        <v>3.0972717580192956E-2</v>
      </c>
      <c r="BZ37" s="616">
        <v>4.6806733767802235E-2</v>
      </c>
      <c r="CA37" s="616">
        <v>7.654088818735813E-2</v>
      </c>
      <c r="CB37" s="616">
        <v>7.6249926192671333E-2</v>
      </c>
      <c r="CC37" s="616">
        <v>0.14577088039032221</v>
      </c>
      <c r="CD37" s="616">
        <v>6.3040389885915579E-2</v>
      </c>
      <c r="CE37" s="616">
        <v>7.7046920077651612E-2</v>
      </c>
      <c r="CF37" s="616">
        <v>0.13099975821268395</v>
      </c>
      <c r="CG37" s="616">
        <v>3.8068569338238448E-2</v>
      </c>
      <c r="CH37" s="616">
        <v>0.19286709679550881</v>
      </c>
      <c r="CI37" s="616">
        <v>0.15657407294905526</v>
      </c>
      <c r="CJ37" s="616">
        <v>8.94627767041314E-2</v>
      </c>
      <c r="CK37" s="616">
        <v>7.1966922271250844E-2</v>
      </c>
      <c r="CL37" s="616">
        <v>4.5637993474855004E-2</v>
      </c>
      <c r="CM37" s="616">
        <v>7.6178089421699458E-2</v>
      </c>
      <c r="CN37" s="616">
        <v>0.16224906193801417</v>
      </c>
      <c r="CO37" s="616">
        <v>4.5346166175110995E-2</v>
      </c>
      <c r="CP37" s="616">
        <v>2.690904955174455E-2</v>
      </c>
      <c r="CQ37" s="616">
        <v>4.7071067701473533E-2</v>
      </c>
      <c r="CR37" s="616">
        <v>0</v>
      </c>
      <c r="CS37" s="617">
        <v>2.4899083363444031E-2</v>
      </c>
    </row>
    <row r="38" spans="2:97" ht="19.5" customHeight="1" x14ac:dyDescent="0.2">
      <c r="B38" s="415">
        <v>35</v>
      </c>
      <c r="C38" s="531" t="s">
        <v>72</v>
      </c>
      <c r="D38" s="618">
        <v>0.353481977597351</v>
      </c>
      <c r="E38" s="619">
        <v>0.43799729943476245</v>
      </c>
      <c r="F38" s="619">
        <v>0.26261993736664474</v>
      </c>
      <c r="G38" s="619">
        <v>3.1167321305017293E-3</v>
      </c>
      <c r="H38" s="620">
        <v>0.18678979104967197</v>
      </c>
      <c r="I38" s="621">
        <v>0.17667362302301023</v>
      </c>
      <c r="K38" s="643"/>
      <c r="L38" s="678"/>
      <c r="M38" s="644"/>
      <c r="O38" s="415">
        <v>35</v>
      </c>
      <c r="P38" s="531" t="s">
        <v>72</v>
      </c>
      <c r="Q38" s="673">
        <v>0</v>
      </c>
      <c r="R38" s="620">
        <v>0</v>
      </c>
      <c r="S38" s="620">
        <v>0</v>
      </c>
      <c r="T38" s="620">
        <v>0</v>
      </c>
      <c r="U38" s="620">
        <v>0</v>
      </c>
      <c r="V38" s="620">
        <v>0</v>
      </c>
      <c r="W38" s="620">
        <v>0</v>
      </c>
      <c r="X38" s="620">
        <v>0</v>
      </c>
      <c r="Y38" s="620">
        <v>0</v>
      </c>
      <c r="Z38" s="620">
        <v>0</v>
      </c>
      <c r="AA38" s="620">
        <v>0</v>
      </c>
      <c r="AB38" s="620">
        <v>0</v>
      </c>
      <c r="AC38" s="620">
        <v>0</v>
      </c>
      <c r="AD38" s="620">
        <v>0</v>
      </c>
      <c r="AE38" s="620">
        <v>0</v>
      </c>
      <c r="AF38" s="620">
        <v>0</v>
      </c>
      <c r="AG38" s="620">
        <v>0</v>
      </c>
      <c r="AH38" s="620">
        <v>0</v>
      </c>
      <c r="AI38" s="620">
        <v>0</v>
      </c>
      <c r="AJ38" s="620">
        <v>0</v>
      </c>
      <c r="AK38" s="620">
        <v>0</v>
      </c>
      <c r="AL38" s="620">
        <v>0</v>
      </c>
      <c r="AM38" s="620">
        <v>0</v>
      </c>
      <c r="AN38" s="620">
        <v>0</v>
      </c>
      <c r="AO38" s="620">
        <v>0</v>
      </c>
      <c r="AP38" s="620">
        <v>0</v>
      </c>
      <c r="AQ38" s="620">
        <v>0</v>
      </c>
      <c r="AR38" s="620">
        <v>0</v>
      </c>
      <c r="AS38" s="620">
        <v>0</v>
      </c>
      <c r="AT38" s="620">
        <v>0</v>
      </c>
      <c r="AU38" s="620">
        <v>0</v>
      </c>
      <c r="AV38" s="620">
        <v>0</v>
      </c>
      <c r="AW38" s="620">
        <v>0</v>
      </c>
      <c r="AX38" s="620">
        <v>0</v>
      </c>
      <c r="AY38" s="620">
        <v>1.0004342870485405</v>
      </c>
      <c r="AZ38" s="620">
        <v>0</v>
      </c>
      <c r="BA38" s="620">
        <v>0</v>
      </c>
      <c r="BB38" s="620">
        <v>0</v>
      </c>
      <c r="BC38" s="621">
        <v>0</v>
      </c>
      <c r="BE38" s="415">
        <v>35</v>
      </c>
      <c r="BF38" s="531" t="s">
        <v>72</v>
      </c>
      <c r="BG38" s="673">
        <v>0</v>
      </c>
      <c r="BH38" s="620">
        <v>0</v>
      </c>
      <c r="BI38" s="620">
        <v>0</v>
      </c>
      <c r="BJ38" s="620">
        <v>0</v>
      </c>
      <c r="BK38" s="620">
        <v>0</v>
      </c>
      <c r="BL38" s="620">
        <v>0</v>
      </c>
      <c r="BM38" s="620">
        <v>0</v>
      </c>
      <c r="BN38" s="620">
        <v>0</v>
      </c>
      <c r="BO38" s="620">
        <v>0</v>
      </c>
      <c r="BP38" s="620">
        <v>0</v>
      </c>
      <c r="BQ38" s="620">
        <v>0</v>
      </c>
      <c r="BR38" s="620">
        <v>0</v>
      </c>
      <c r="BS38" s="620">
        <v>0</v>
      </c>
      <c r="BT38" s="620">
        <v>0</v>
      </c>
      <c r="BU38" s="620">
        <v>0</v>
      </c>
      <c r="BV38" s="620">
        <v>0</v>
      </c>
      <c r="BW38" s="620">
        <v>0</v>
      </c>
      <c r="BX38" s="620">
        <v>0</v>
      </c>
      <c r="BY38" s="620">
        <v>0</v>
      </c>
      <c r="BZ38" s="620">
        <v>0</v>
      </c>
      <c r="CA38" s="620">
        <v>0</v>
      </c>
      <c r="CB38" s="620">
        <v>0</v>
      </c>
      <c r="CC38" s="620">
        <v>0</v>
      </c>
      <c r="CD38" s="620">
        <v>0</v>
      </c>
      <c r="CE38" s="620">
        <v>0</v>
      </c>
      <c r="CF38" s="620">
        <v>0</v>
      </c>
      <c r="CG38" s="620">
        <v>0</v>
      </c>
      <c r="CH38" s="620">
        <v>0</v>
      </c>
      <c r="CI38" s="620">
        <v>0</v>
      </c>
      <c r="CJ38" s="620">
        <v>0</v>
      </c>
      <c r="CK38" s="620">
        <v>0</v>
      </c>
      <c r="CL38" s="620">
        <v>0</v>
      </c>
      <c r="CM38" s="620">
        <v>0</v>
      </c>
      <c r="CN38" s="620">
        <v>0</v>
      </c>
      <c r="CO38" s="620">
        <v>1.2280640957252605E-3</v>
      </c>
      <c r="CP38" s="620">
        <v>0</v>
      </c>
      <c r="CQ38" s="620">
        <v>0</v>
      </c>
      <c r="CR38" s="620">
        <v>0</v>
      </c>
      <c r="CS38" s="621">
        <v>0</v>
      </c>
    </row>
    <row r="39" spans="2:97" ht="19.5" customHeight="1" x14ac:dyDescent="0.2">
      <c r="B39" s="407">
        <v>36</v>
      </c>
      <c r="C39" s="556" t="s">
        <v>73</v>
      </c>
      <c r="D39" s="622">
        <v>0.84894387564482643</v>
      </c>
      <c r="E39" s="623">
        <v>0.42555348517028602</v>
      </c>
      <c r="F39" s="623">
        <v>0.29700980350014694</v>
      </c>
      <c r="G39" s="623">
        <v>2.8685835589202572E-2</v>
      </c>
      <c r="H39" s="624">
        <v>0.23822194605651303</v>
      </c>
      <c r="I39" s="625">
        <v>0.20821023077993051</v>
      </c>
      <c r="K39" s="643"/>
      <c r="L39" s="678"/>
      <c r="M39" s="644"/>
      <c r="O39" s="407">
        <v>36</v>
      </c>
      <c r="P39" s="556" t="s">
        <v>73</v>
      </c>
      <c r="Q39" s="674">
        <v>1.2173961605727686E-6</v>
      </c>
      <c r="R39" s="624">
        <v>2.5454756218326647E-6</v>
      </c>
      <c r="S39" s="624">
        <v>2.5814691448760037E-6</v>
      </c>
      <c r="T39" s="624">
        <v>1.3449317823532806E-6</v>
      </c>
      <c r="U39" s="624">
        <v>1.4245259005418671E-6</v>
      </c>
      <c r="V39" s="624">
        <v>3.3303846578612407E-6</v>
      </c>
      <c r="W39" s="624">
        <v>1.10740064903941E-6</v>
      </c>
      <c r="X39" s="624">
        <v>2.0075604674974928E-6</v>
      </c>
      <c r="Y39" s="624">
        <v>3.800805976657133E-6</v>
      </c>
      <c r="Z39" s="624">
        <v>4.7486897764784433E-6</v>
      </c>
      <c r="AA39" s="624">
        <v>5.9007168248699561E-7</v>
      </c>
      <c r="AB39" s="624">
        <v>3.4254576679554586E-6</v>
      </c>
      <c r="AC39" s="624">
        <v>6.153509939782978E-6</v>
      </c>
      <c r="AD39" s="624">
        <v>3.4942730342077826E-6</v>
      </c>
      <c r="AE39" s="624">
        <v>3.5433363211181848E-6</v>
      </c>
      <c r="AF39" s="624">
        <v>7.6726193974413728E-6</v>
      </c>
      <c r="AG39" s="624">
        <v>8.6440134344071043E-6</v>
      </c>
      <c r="AH39" s="624">
        <v>6.6316551296792913E-6</v>
      </c>
      <c r="AI39" s="624">
        <v>2.9618908994557792E-6</v>
      </c>
      <c r="AJ39" s="624">
        <v>2.0340921831529261E-6</v>
      </c>
      <c r="AK39" s="624">
        <v>2.6671840503656197E-6</v>
      </c>
      <c r="AL39" s="624">
        <v>5.6457404818594926E-6</v>
      </c>
      <c r="AM39" s="624">
        <v>4.3999606864859124E-6</v>
      </c>
      <c r="AN39" s="624">
        <v>3.0475045097174634E-6</v>
      </c>
      <c r="AO39" s="624">
        <v>3.4855151651676695E-6</v>
      </c>
      <c r="AP39" s="624">
        <v>5.0571075434964953E-6</v>
      </c>
      <c r="AQ39" s="624">
        <v>8.6811571392016866E-7</v>
      </c>
      <c r="AR39" s="624">
        <v>1.1308809366818645E-5</v>
      </c>
      <c r="AS39" s="624">
        <v>4.092645114069712E-5</v>
      </c>
      <c r="AT39" s="624">
        <v>2.5937423676847007E-6</v>
      </c>
      <c r="AU39" s="624">
        <v>6.708757568669281E-3</v>
      </c>
      <c r="AV39" s="624">
        <v>9.4307891442394053E-3</v>
      </c>
      <c r="AW39" s="624">
        <v>2.9798328118455336E-6</v>
      </c>
      <c r="AX39" s="624">
        <v>5.9025596276424535E-6</v>
      </c>
      <c r="AY39" s="624">
        <v>1.8717339339679032E-3</v>
      </c>
      <c r="AZ39" s="624">
        <v>1.0046491182912856</v>
      </c>
      <c r="BA39" s="624">
        <v>5.5788705429765148E-6</v>
      </c>
      <c r="BB39" s="624">
        <v>1.3136537687429536E-6</v>
      </c>
      <c r="BC39" s="625">
        <v>2.5461956166792989E-5</v>
      </c>
      <c r="BE39" s="407">
        <v>36</v>
      </c>
      <c r="BF39" s="556" t="s">
        <v>73</v>
      </c>
      <c r="BG39" s="674">
        <v>0</v>
      </c>
      <c r="BH39" s="624">
        <v>0</v>
      </c>
      <c r="BI39" s="624">
        <v>0</v>
      </c>
      <c r="BJ39" s="624">
        <v>0</v>
      </c>
      <c r="BK39" s="624">
        <v>0</v>
      </c>
      <c r="BL39" s="624">
        <v>0</v>
      </c>
      <c r="BM39" s="624">
        <v>0</v>
      </c>
      <c r="BN39" s="624">
        <v>0</v>
      </c>
      <c r="BO39" s="624">
        <v>0</v>
      </c>
      <c r="BP39" s="624">
        <v>0</v>
      </c>
      <c r="BQ39" s="624">
        <v>0</v>
      </c>
      <c r="BR39" s="624">
        <v>0</v>
      </c>
      <c r="BS39" s="624">
        <v>0</v>
      </c>
      <c r="BT39" s="624">
        <v>0</v>
      </c>
      <c r="BU39" s="624">
        <v>0</v>
      </c>
      <c r="BV39" s="624">
        <v>0</v>
      </c>
      <c r="BW39" s="624">
        <v>0</v>
      </c>
      <c r="BX39" s="624">
        <v>0</v>
      </c>
      <c r="BY39" s="624">
        <v>0</v>
      </c>
      <c r="BZ39" s="624">
        <v>0</v>
      </c>
      <c r="CA39" s="624">
        <v>0</v>
      </c>
      <c r="CB39" s="624">
        <v>0</v>
      </c>
      <c r="CC39" s="624">
        <v>0</v>
      </c>
      <c r="CD39" s="624">
        <v>0</v>
      </c>
      <c r="CE39" s="624">
        <v>0</v>
      </c>
      <c r="CF39" s="624">
        <v>0</v>
      </c>
      <c r="CG39" s="624">
        <v>0</v>
      </c>
      <c r="CH39" s="624">
        <v>0</v>
      </c>
      <c r="CI39" s="624">
        <v>0</v>
      </c>
      <c r="CJ39" s="624">
        <v>0</v>
      </c>
      <c r="CK39" s="624">
        <v>7.8644174128166561E-3</v>
      </c>
      <c r="CL39" s="624">
        <v>1.090552829823457E-2</v>
      </c>
      <c r="CM39" s="624">
        <v>0</v>
      </c>
      <c r="CN39" s="624">
        <v>0</v>
      </c>
      <c r="CO39" s="624">
        <v>2.1884850967661294E-3</v>
      </c>
      <c r="CP39" s="624">
        <v>5.4401743214328255E-3</v>
      </c>
      <c r="CQ39" s="624">
        <v>0</v>
      </c>
      <c r="CR39" s="624">
        <v>0</v>
      </c>
      <c r="CS39" s="625">
        <v>0</v>
      </c>
    </row>
    <row r="40" spans="2:97" ht="19.5" customHeight="1" thickBot="1" x14ac:dyDescent="0.25">
      <c r="B40" s="143">
        <v>37</v>
      </c>
      <c r="C40" s="581" t="s">
        <v>330</v>
      </c>
      <c r="D40" s="628">
        <v>0.95183755288485761</v>
      </c>
      <c r="E40" s="616">
        <v>0.69351378751294523</v>
      </c>
      <c r="F40" s="616">
        <v>0.30544317640015661</v>
      </c>
      <c r="G40" s="616">
        <v>4.8748311334473209E-2</v>
      </c>
      <c r="H40" s="616">
        <v>0.1104024577867877</v>
      </c>
      <c r="I40" s="617">
        <v>8.7698157917343117E-2</v>
      </c>
      <c r="K40" s="645"/>
      <c r="L40" s="679"/>
      <c r="M40" s="646"/>
      <c r="O40" s="143">
        <v>37</v>
      </c>
      <c r="P40" s="581" t="s">
        <v>332</v>
      </c>
      <c r="Q40" s="672">
        <v>1.604111024623748E-3</v>
      </c>
      <c r="R40" s="616">
        <v>6.4483627702784595E-4</v>
      </c>
      <c r="S40" s="616">
        <v>7.5148050892994767E-4</v>
      </c>
      <c r="T40" s="616">
        <v>5.1886125099722031E-4</v>
      </c>
      <c r="U40" s="616">
        <v>3.6326018006551568E-4</v>
      </c>
      <c r="V40" s="616">
        <v>7.1340401066045337E-4</v>
      </c>
      <c r="W40" s="616">
        <v>3.3229382827410685E-4</v>
      </c>
      <c r="X40" s="616">
        <v>3.6429309294047006E-4</v>
      </c>
      <c r="Y40" s="616">
        <v>5.8619261938302591E-4</v>
      </c>
      <c r="Z40" s="616">
        <v>3.6399146710782863E-4</v>
      </c>
      <c r="AA40" s="616">
        <v>1.5554785596192088E-4</v>
      </c>
      <c r="AB40" s="616">
        <v>3.3364214052364826E-4</v>
      </c>
      <c r="AC40" s="616">
        <v>5.1141455251782714E-4</v>
      </c>
      <c r="AD40" s="616">
        <v>3.8110460267798017E-4</v>
      </c>
      <c r="AE40" s="616">
        <v>3.8740760216989119E-4</v>
      </c>
      <c r="AF40" s="616">
        <v>5.4208126159342577E-4</v>
      </c>
      <c r="AG40" s="616">
        <v>5.4127458066235078E-4</v>
      </c>
      <c r="AH40" s="616">
        <v>3.75415833952743E-4</v>
      </c>
      <c r="AI40" s="616">
        <v>2.750947730328493E-4</v>
      </c>
      <c r="AJ40" s="616">
        <v>5.7150111760428685E-4</v>
      </c>
      <c r="AK40" s="616">
        <v>7.3514310541273979E-4</v>
      </c>
      <c r="AL40" s="616">
        <v>4.723262613544502E-4</v>
      </c>
      <c r="AM40" s="616">
        <v>1.2766238172921094E-3</v>
      </c>
      <c r="AN40" s="616">
        <v>4.6650570767931205E-4</v>
      </c>
      <c r="AO40" s="616">
        <v>1.3209256255609875E-3</v>
      </c>
      <c r="AP40" s="616">
        <v>1.2554320933049728E-3</v>
      </c>
      <c r="AQ40" s="616">
        <v>1.0529311530101404E-3</v>
      </c>
      <c r="AR40" s="616">
        <v>1.2636637186946493E-3</v>
      </c>
      <c r="AS40" s="616">
        <v>1.4261597487393682E-2</v>
      </c>
      <c r="AT40" s="616">
        <v>9.8159028684617752E-4</v>
      </c>
      <c r="AU40" s="616">
        <v>4.4763336220372046E-3</v>
      </c>
      <c r="AV40" s="616">
        <v>1.1920631028642501E-2</v>
      </c>
      <c r="AW40" s="616">
        <v>3.2736203838578119E-3</v>
      </c>
      <c r="AX40" s="616">
        <v>2.9897710159702729E-3</v>
      </c>
      <c r="AY40" s="616">
        <v>1.4785829527326148E-2</v>
      </c>
      <c r="AZ40" s="616">
        <v>3.0249904454165331E-3</v>
      </c>
      <c r="BA40" s="616">
        <v>1.0280051574761981</v>
      </c>
      <c r="BB40" s="616">
        <v>3.4352996660987853E-4</v>
      </c>
      <c r="BC40" s="617">
        <v>4.016225506517564E-3</v>
      </c>
      <c r="BE40" s="143">
        <v>37</v>
      </c>
      <c r="BF40" s="581" t="s">
        <v>332</v>
      </c>
      <c r="BG40" s="672">
        <v>1.2664301207440708E-3</v>
      </c>
      <c r="BH40" s="616">
        <v>2.301782922688866E-4</v>
      </c>
      <c r="BI40" s="616">
        <v>2.9956266441993011E-4</v>
      </c>
      <c r="BJ40" s="616">
        <v>1.9824161406630081E-4</v>
      </c>
      <c r="BK40" s="616">
        <v>1.0448213305187219E-4</v>
      </c>
      <c r="BL40" s="616">
        <v>1.8105941872011499E-4</v>
      </c>
      <c r="BM40" s="616">
        <v>8.7659430589384469E-5</v>
      </c>
      <c r="BN40" s="616">
        <v>9.2538714946355957E-5</v>
      </c>
      <c r="BO40" s="616">
        <v>2.2516759930370819E-4</v>
      </c>
      <c r="BP40" s="616">
        <v>7.4843050198651579E-5</v>
      </c>
      <c r="BQ40" s="616">
        <v>2.367460365522562E-5</v>
      </c>
      <c r="BR40" s="616">
        <v>8.7318416861426732E-5</v>
      </c>
      <c r="BS40" s="616">
        <v>2.4119311465157605E-4</v>
      </c>
      <c r="BT40" s="616">
        <v>1.2083473414064914E-4</v>
      </c>
      <c r="BU40" s="616">
        <v>1.1930162905742559E-4</v>
      </c>
      <c r="BV40" s="616">
        <v>2.6784523963204149E-4</v>
      </c>
      <c r="BW40" s="616">
        <v>1.7886334116011077E-4</v>
      </c>
      <c r="BX40" s="616">
        <v>7.7882837606801664E-5</v>
      </c>
      <c r="BY40" s="616">
        <v>8.5380185950773929E-5</v>
      </c>
      <c r="BZ40" s="616">
        <v>2.0215009925794313E-4</v>
      </c>
      <c r="CA40" s="616">
        <v>3.1077936297770075E-4</v>
      </c>
      <c r="CB40" s="616">
        <v>9.8462882894382163E-5</v>
      </c>
      <c r="CC40" s="616">
        <v>3.7678700674177246E-4</v>
      </c>
      <c r="CD40" s="616">
        <v>6.8587826712104846E-5</v>
      </c>
      <c r="CE40" s="616">
        <v>6.6827899687904981E-4</v>
      </c>
      <c r="CF40" s="616">
        <v>2.6823667414046815E-4</v>
      </c>
      <c r="CG40" s="616">
        <v>7.9417320098246192E-4</v>
      </c>
      <c r="CH40" s="616">
        <v>5.6844354066898091E-4</v>
      </c>
      <c r="CI40" s="616">
        <v>1.1973776805057467E-2</v>
      </c>
      <c r="CJ40" s="616">
        <v>4.3965261778874042E-4</v>
      </c>
      <c r="CK40" s="616">
        <v>4.1531966083983895E-3</v>
      </c>
      <c r="CL40" s="616">
        <v>1.1628887768585531E-2</v>
      </c>
      <c r="CM40" s="616">
        <v>2.3767037791014266E-3</v>
      </c>
      <c r="CN40" s="616">
        <v>2.1014941132721978E-3</v>
      </c>
      <c r="CO40" s="616">
        <v>1.4330199175968684E-2</v>
      </c>
      <c r="CP40" s="616">
        <v>2.5255491108355749E-3</v>
      </c>
      <c r="CQ40" s="616">
        <v>2.8101056865903258E-2</v>
      </c>
      <c r="CR40" s="616">
        <v>0</v>
      </c>
      <c r="CS40" s="617">
        <v>3.4175592685264846E-3</v>
      </c>
    </row>
    <row r="41" spans="2:97" ht="19.5" customHeight="1" x14ac:dyDescent="0.2">
      <c r="B41" s="143">
        <v>38</v>
      </c>
      <c r="C41" s="581" t="s">
        <v>17</v>
      </c>
      <c r="D41" s="628">
        <v>1</v>
      </c>
      <c r="E41" s="616">
        <v>0</v>
      </c>
      <c r="F41" s="616">
        <v>0</v>
      </c>
      <c r="G41" s="616">
        <v>0</v>
      </c>
      <c r="H41" s="616">
        <v>0</v>
      </c>
      <c r="I41" s="617">
        <v>0</v>
      </c>
      <c r="O41" s="143">
        <v>38</v>
      </c>
      <c r="P41" s="581" t="s">
        <v>17</v>
      </c>
      <c r="Q41" s="672">
        <v>8.3609327649136116E-4</v>
      </c>
      <c r="R41" s="616">
        <v>1.5191373027194034E-3</v>
      </c>
      <c r="S41" s="616">
        <v>1.3854483592345311E-3</v>
      </c>
      <c r="T41" s="616">
        <v>1.6315943119463952E-3</v>
      </c>
      <c r="U41" s="616">
        <v>1.0503819078033054E-3</v>
      </c>
      <c r="V41" s="616">
        <v>1.2898272520939454E-3</v>
      </c>
      <c r="W41" s="616">
        <v>5.8125041070605202E-4</v>
      </c>
      <c r="X41" s="616">
        <v>4.6158640079551667E-4</v>
      </c>
      <c r="Y41" s="616">
        <v>1.0790932171696849E-3</v>
      </c>
      <c r="Z41" s="616">
        <v>6.3498970424938047E-4</v>
      </c>
      <c r="AA41" s="616">
        <v>3.3335140405619032E-4</v>
      </c>
      <c r="AB41" s="616">
        <v>8.0528371220782446E-4</v>
      </c>
      <c r="AC41" s="616">
        <v>8.7854768818296214E-4</v>
      </c>
      <c r="AD41" s="616">
        <v>2.7773903874811351E-3</v>
      </c>
      <c r="AE41" s="616">
        <v>2.0808467345631745E-3</v>
      </c>
      <c r="AF41" s="616">
        <v>9.089607486597993E-4</v>
      </c>
      <c r="AG41" s="616">
        <v>1.049123384955027E-3</v>
      </c>
      <c r="AH41" s="616">
        <v>1.527803124131478E-3</v>
      </c>
      <c r="AI41" s="616">
        <v>6.6071618413909427E-4</v>
      </c>
      <c r="AJ41" s="616">
        <v>1.3613860299643832E-3</v>
      </c>
      <c r="AK41" s="616">
        <v>9.3258913764635259E-4</v>
      </c>
      <c r="AL41" s="616">
        <v>4.2146670186886333E-4</v>
      </c>
      <c r="AM41" s="616">
        <v>1.5492037730733689E-3</v>
      </c>
      <c r="AN41" s="616">
        <v>3.302656370296178E-3</v>
      </c>
      <c r="AO41" s="616">
        <v>2.384390172129909E-3</v>
      </c>
      <c r="AP41" s="616">
        <v>4.132867407318476E-3</v>
      </c>
      <c r="AQ41" s="616">
        <v>7.7713008837216777E-4</v>
      </c>
      <c r="AR41" s="616">
        <v>2.9336845973832698E-3</v>
      </c>
      <c r="AS41" s="616">
        <v>2.9996102764492652E-3</v>
      </c>
      <c r="AT41" s="616">
        <v>3.1061058943191739E-3</v>
      </c>
      <c r="AU41" s="616">
        <v>2.7892254755213786E-3</v>
      </c>
      <c r="AV41" s="616">
        <v>2.6697954949387926E-3</v>
      </c>
      <c r="AW41" s="616">
        <v>5.0496236534450329E-3</v>
      </c>
      <c r="AX41" s="616">
        <v>1.9665838834978092E-3</v>
      </c>
      <c r="AY41" s="616">
        <v>3.0518042165747746E-3</v>
      </c>
      <c r="AZ41" s="616">
        <v>1.2100820132753176E-3</v>
      </c>
      <c r="BA41" s="616">
        <v>2.9915932616611444E-3</v>
      </c>
      <c r="BB41" s="616">
        <v>1.0006634284667413</v>
      </c>
      <c r="BC41" s="617">
        <v>7.9320273061968976E-4</v>
      </c>
      <c r="BE41" s="143">
        <v>38</v>
      </c>
      <c r="BF41" s="581" t="s">
        <v>17</v>
      </c>
      <c r="BG41" s="672">
        <v>3.8112736933393961E-4</v>
      </c>
      <c r="BH41" s="616">
        <v>7.1451178225133546E-4</v>
      </c>
      <c r="BI41" s="616">
        <v>9.0513227934540727E-4</v>
      </c>
      <c r="BJ41" s="616">
        <v>1.1940240456092823E-3</v>
      </c>
      <c r="BK41" s="616">
        <v>7.0670359747366325E-4</v>
      </c>
      <c r="BL41" s="616">
        <v>8.2414262831824643E-4</v>
      </c>
      <c r="BM41" s="616">
        <v>2.8176245546587863E-4</v>
      </c>
      <c r="BN41" s="616">
        <v>1.4238191548369996E-4</v>
      </c>
      <c r="BO41" s="616">
        <v>5.631341906459892E-4</v>
      </c>
      <c r="BP41" s="616">
        <v>3.3608805291458961E-4</v>
      </c>
      <c r="BQ41" s="616">
        <v>1.6665505715446476E-4</v>
      </c>
      <c r="BR41" s="616">
        <v>5.6121985821910891E-4</v>
      </c>
      <c r="BS41" s="616">
        <v>6.0536611780138657E-4</v>
      </c>
      <c r="BT41" s="616">
        <v>2.4947079847291399E-3</v>
      </c>
      <c r="BU41" s="616">
        <v>1.7564339826079297E-3</v>
      </c>
      <c r="BV41" s="616">
        <v>6.1059960653181541E-4</v>
      </c>
      <c r="BW41" s="616">
        <v>7.3267964146597948E-4</v>
      </c>
      <c r="BX41" s="616">
        <v>1.2375774683785917E-3</v>
      </c>
      <c r="BY41" s="616">
        <v>4.1651599881104402E-4</v>
      </c>
      <c r="BZ41" s="616">
        <v>8.1089540974466176E-4</v>
      </c>
      <c r="CA41" s="616">
        <v>4.7053736867151783E-4</v>
      </c>
      <c r="CB41" s="616">
        <v>5.6589944437986377E-5</v>
      </c>
      <c r="CC41" s="616">
        <v>8.8579159815742976E-4</v>
      </c>
      <c r="CD41" s="616">
        <v>2.8713434219184331E-3</v>
      </c>
      <c r="CE41" s="616">
        <v>1.965639251210868E-3</v>
      </c>
      <c r="CF41" s="616">
        <v>3.4212974029400075E-3</v>
      </c>
      <c r="CG41" s="616">
        <v>3.5794029596847423E-4</v>
      </c>
      <c r="CH41" s="616">
        <v>2.2942209786063813E-3</v>
      </c>
      <c r="CI41" s="616">
        <v>2.1530918246101026E-3</v>
      </c>
      <c r="CJ41" s="616">
        <v>2.6884711076682302E-3</v>
      </c>
      <c r="CK41" s="616">
        <v>2.4712895647302207E-3</v>
      </c>
      <c r="CL41" s="616">
        <v>2.2615359484629916E-3</v>
      </c>
      <c r="CM41" s="616">
        <v>4.5223973124900521E-3</v>
      </c>
      <c r="CN41" s="616">
        <v>1.4666268616316098E-3</v>
      </c>
      <c r="CO41" s="616">
        <v>2.2958517486221797E-3</v>
      </c>
      <c r="CP41" s="616">
        <v>6.3074311198081136E-4</v>
      </c>
      <c r="CQ41" s="616">
        <v>2.5269237616599963E-3</v>
      </c>
      <c r="CR41" s="616">
        <v>0</v>
      </c>
      <c r="CS41" s="617">
        <v>1.1583193768345174E-4</v>
      </c>
    </row>
    <row r="42" spans="2:97" ht="19.5" customHeight="1" thickBot="1" x14ac:dyDescent="0.25">
      <c r="B42" s="754">
        <v>39</v>
      </c>
      <c r="C42" s="629" t="s">
        <v>18</v>
      </c>
      <c r="D42" s="630">
        <v>0.8282183185667622</v>
      </c>
      <c r="E42" s="631">
        <v>0.70267058789879422</v>
      </c>
      <c r="F42" s="631">
        <v>0.44605606419782567</v>
      </c>
      <c r="G42" s="631">
        <v>2.8455816911785089E-6</v>
      </c>
      <c r="H42" s="631">
        <v>4.4743029376989693E-2</v>
      </c>
      <c r="I42" s="632">
        <v>3.9071377765821987E-2</v>
      </c>
      <c r="O42" s="754">
        <v>39</v>
      </c>
      <c r="P42" s="629" t="s">
        <v>18</v>
      </c>
      <c r="Q42" s="675">
        <v>9.9716333707157759E-4</v>
      </c>
      <c r="R42" s="631">
        <v>4.6324887922214036E-3</v>
      </c>
      <c r="S42" s="631">
        <v>1.8293209492066178E-3</v>
      </c>
      <c r="T42" s="631">
        <v>2.8832979872137131E-3</v>
      </c>
      <c r="U42" s="631">
        <v>3.7674098421720563E-3</v>
      </c>
      <c r="V42" s="631">
        <v>9.5675081700652409E-4</v>
      </c>
      <c r="W42" s="631">
        <v>4.2986149690923811E-3</v>
      </c>
      <c r="X42" s="631">
        <v>1.7794853974297425E-3</v>
      </c>
      <c r="Y42" s="631">
        <v>1.9010167944984197E-3</v>
      </c>
      <c r="Z42" s="631">
        <v>1.3661338034383007E-2</v>
      </c>
      <c r="AA42" s="631">
        <v>4.0899813632211679E-3</v>
      </c>
      <c r="AB42" s="631">
        <v>3.4055381405333138E-3</v>
      </c>
      <c r="AC42" s="631">
        <v>6.8720427454675255E-3</v>
      </c>
      <c r="AD42" s="631">
        <v>1.6708126825207808E-3</v>
      </c>
      <c r="AE42" s="631">
        <v>2.1207153561961121E-3</v>
      </c>
      <c r="AF42" s="631">
        <v>6.357980137494673E-4</v>
      </c>
      <c r="AG42" s="631">
        <v>1.0371162899695894E-3</v>
      </c>
      <c r="AH42" s="631">
        <v>3.0483351024019516E-3</v>
      </c>
      <c r="AI42" s="631">
        <v>5.0218104951523499E-4</v>
      </c>
      <c r="AJ42" s="631">
        <v>1.6575737773040762E-3</v>
      </c>
      <c r="AK42" s="631">
        <v>2.6948704529201895E-3</v>
      </c>
      <c r="AL42" s="631">
        <v>3.0923072891509821E-3</v>
      </c>
      <c r="AM42" s="631">
        <v>7.210716444664254E-3</v>
      </c>
      <c r="AN42" s="631">
        <v>6.8829010096221523E-3</v>
      </c>
      <c r="AO42" s="631">
        <v>1.3152411404120023E-3</v>
      </c>
      <c r="AP42" s="631">
        <v>3.1076406739782921E-3</v>
      </c>
      <c r="AQ42" s="631">
        <v>1.6531031533047386E-3</v>
      </c>
      <c r="AR42" s="631">
        <v>2.8814887314294528E-3</v>
      </c>
      <c r="AS42" s="631">
        <v>5.5778199234006402E-3</v>
      </c>
      <c r="AT42" s="631">
        <v>9.1648085732169184E-4</v>
      </c>
      <c r="AU42" s="631">
        <v>3.1108644078054791E-3</v>
      </c>
      <c r="AV42" s="631">
        <v>2.0685171741841334E-3</v>
      </c>
      <c r="AW42" s="631">
        <v>1.1201979316620939E-2</v>
      </c>
      <c r="AX42" s="631">
        <v>2.9131751176200435E-3</v>
      </c>
      <c r="AY42" s="631">
        <v>1.727180907939015E-2</v>
      </c>
      <c r="AZ42" s="631">
        <v>1.9145491451432479E-3</v>
      </c>
      <c r="BA42" s="631">
        <v>3.8467625809469872E-3</v>
      </c>
      <c r="BB42" s="631">
        <v>1.4787707348007876E-3</v>
      </c>
      <c r="BC42" s="632">
        <v>1.0005605590927562</v>
      </c>
      <c r="BE42" s="754">
        <v>39</v>
      </c>
      <c r="BF42" s="629" t="s">
        <v>18</v>
      </c>
      <c r="BG42" s="675">
        <v>6.0607190875278788E-4</v>
      </c>
      <c r="BH42" s="631">
        <v>4.622747369733473E-3</v>
      </c>
      <c r="BI42" s="631">
        <v>1.5321317004878174E-3</v>
      </c>
      <c r="BJ42" s="631">
        <v>2.9589771506708662E-3</v>
      </c>
      <c r="BK42" s="631">
        <v>4.0712455617861604E-3</v>
      </c>
      <c r="BL42" s="631">
        <v>4.4086008146144333E-4</v>
      </c>
      <c r="BM42" s="631">
        <v>4.7004134603143019E-3</v>
      </c>
      <c r="BN42" s="631">
        <v>1.6784787097185408E-3</v>
      </c>
      <c r="BO42" s="631">
        <v>1.4899969785632044E-3</v>
      </c>
      <c r="BP42" s="631">
        <v>1.5964709530421357E-2</v>
      </c>
      <c r="BQ42" s="631">
        <v>4.6148776193017287E-3</v>
      </c>
      <c r="BR42" s="631">
        <v>3.6875739056419364E-3</v>
      </c>
      <c r="BS42" s="631">
        <v>7.8649928690731324E-3</v>
      </c>
      <c r="BT42" s="631">
        <v>1.6313670424803412E-3</v>
      </c>
      <c r="BU42" s="631">
        <v>2.1190583740319444E-3</v>
      </c>
      <c r="BV42" s="631">
        <v>3.5083519004976078E-4</v>
      </c>
      <c r="BW42" s="631">
        <v>8.1637576474651767E-4</v>
      </c>
      <c r="BX42" s="631">
        <v>3.3113951109730931E-3</v>
      </c>
      <c r="BY42" s="631">
        <v>2.7174910267573191E-4</v>
      </c>
      <c r="BZ42" s="631">
        <v>1.276514276732455E-3</v>
      </c>
      <c r="CA42" s="631">
        <v>2.4419785454063586E-3</v>
      </c>
      <c r="CB42" s="631">
        <v>3.0172247041339467E-3</v>
      </c>
      <c r="CC42" s="631">
        <v>6.9459481711482687E-3</v>
      </c>
      <c r="CD42" s="631">
        <v>7.6279342364564493E-3</v>
      </c>
      <c r="CE42" s="631">
        <v>8.6871436466380027E-4</v>
      </c>
      <c r="CF42" s="631">
        <v>2.6718504381001806E-3</v>
      </c>
      <c r="CG42" s="631">
        <v>1.4453921770250931E-3</v>
      </c>
      <c r="CH42" s="631">
        <v>2.4300899208845772E-3</v>
      </c>
      <c r="CI42" s="631">
        <v>5.0410437963082678E-3</v>
      </c>
      <c r="CJ42" s="631">
        <v>3.3676990936161281E-4</v>
      </c>
      <c r="CK42" s="631">
        <v>3.1711370781567845E-3</v>
      </c>
      <c r="CL42" s="631">
        <v>1.902326917118881E-3</v>
      </c>
      <c r="CM42" s="631">
        <v>1.2702003066174068E-2</v>
      </c>
      <c r="CN42" s="631">
        <v>2.6622294060691738E-3</v>
      </c>
      <c r="CO42" s="631">
        <v>1.9606326402047583E-2</v>
      </c>
      <c r="CP42" s="631">
        <v>1.4175840585341113E-3</v>
      </c>
      <c r="CQ42" s="631">
        <v>3.8186419691568873E-3</v>
      </c>
      <c r="CR42" s="631">
        <v>1.0898167715193226E-3</v>
      </c>
      <c r="CS42" s="632">
        <v>0</v>
      </c>
    </row>
    <row r="43" spans="2:97" ht="19.5" customHeight="1" x14ac:dyDescent="0.2"/>
  </sheetData>
  <mergeCells count="10">
    <mergeCell ref="BE2:BF3"/>
    <mergeCell ref="I2:I3"/>
    <mergeCell ref="H2:H3"/>
    <mergeCell ref="O2:P3"/>
    <mergeCell ref="B2:B3"/>
    <mergeCell ref="G2:G3"/>
    <mergeCell ref="E2:E3"/>
    <mergeCell ref="F2:F3"/>
    <mergeCell ref="D2:D3"/>
    <mergeCell ref="C2:C3"/>
  </mergeCells>
  <phoneticPr fontId="3"/>
  <pageMargins left="0.78740157480314965" right="0.78740157480314965" top="0.59055118110236227" bottom="0.98425196850393704" header="0.31496062992125984" footer="0.51181102362204722"/>
  <headerFooter alignWithMargins="0"/>
  <colBreaks count="4" manualBreakCount="4">
    <brk id="14" min="1" max="41" man="1"/>
    <brk id="30" min="1" max="41" man="1"/>
    <brk id="46" min="1" max="41" man="1"/>
    <brk id="56" min="1" max="41" man="1"/>
  </colBreaks>
  <drawing r:id="rId2"/>
  <legacyDrawing r:id="rId3"/>
  <oleObjects>
    <mc:AlternateContent xmlns:mc="http://schemas.openxmlformats.org/markup-compatibility/2006">
      <mc:Choice Requires="x14">
        <oleObject progId="Equation.3" shapeId="15363" r:id="rId4">
          <objectPr defaultSize="0" autoPict="0" r:id="rId5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1003300</xdr:colOff>
                <xdr:row>2</xdr:row>
                <xdr:rowOff>247650</xdr:rowOff>
              </to>
            </anchor>
          </objectPr>
        </oleObject>
      </mc:Choice>
      <mc:Fallback>
        <oleObject progId="Equation.3" shapeId="15363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B1:J44"/>
  <sheetViews>
    <sheetView workbookViewId="0"/>
  </sheetViews>
  <sheetFormatPr defaultColWidth="18.6328125" defaultRowHeight="13" customHeight="1" x14ac:dyDescent="0.2"/>
  <cols>
    <col min="1" max="1" width="2.6328125" customWidth="1"/>
    <col min="2" max="2" width="4.6328125" style="54" customWidth="1"/>
    <col min="3" max="3" width="37.6328125" bestFit="1" customWidth="1"/>
    <col min="4" max="10" width="12.6328125" customWidth="1"/>
  </cols>
  <sheetData>
    <row r="1" spans="2:10" ht="22.5" customHeight="1" x14ac:dyDescent="0.2"/>
    <row r="2" spans="2:10" ht="19.5" customHeight="1" thickBot="1" x14ac:dyDescent="0.25">
      <c r="J2" s="2" t="s">
        <v>103</v>
      </c>
    </row>
    <row r="3" spans="2:10" ht="45" customHeight="1" thickBot="1" x14ac:dyDescent="0.25">
      <c r="B3" s="60"/>
      <c r="C3" s="63"/>
      <c r="D3" s="55" t="s">
        <v>86</v>
      </c>
      <c r="E3" s="56" t="s">
        <v>116</v>
      </c>
      <c r="F3" s="56" t="s">
        <v>117</v>
      </c>
      <c r="G3" s="57" t="s">
        <v>87</v>
      </c>
      <c r="H3" s="58" t="s">
        <v>24</v>
      </c>
      <c r="I3" s="56" t="s">
        <v>49</v>
      </c>
      <c r="J3" s="59" t="s">
        <v>88</v>
      </c>
    </row>
    <row r="4" spans="2:10" ht="20.149999999999999" customHeight="1" x14ac:dyDescent="0.2">
      <c r="B4" s="411">
        <v>1</v>
      </c>
      <c r="C4" s="452" t="s">
        <v>293</v>
      </c>
      <c r="D4" s="648">
        <f>入力シート!D6</f>
        <v>0</v>
      </c>
      <c r="E4" s="612">
        <v>0.23807402745164499</v>
      </c>
      <c r="F4" s="612">
        <v>5.1044566559345E-2</v>
      </c>
      <c r="G4" s="478">
        <f>$D4*E4</f>
        <v>0</v>
      </c>
      <c r="H4" s="477">
        <f>$D4*F4</f>
        <v>0</v>
      </c>
      <c r="I4" s="477">
        <f t="shared" ref="I4:I43" si="0">SUM(G4:H4)</f>
        <v>0</v>
      </c>
      <c r="J4" s="455">
        <f t="shared" ref="J4:J43" si="1">D4-I4</f>
        <v>0</v>
      </c>
    </row>
    <row r="5" spans="2:10" ht="20.149999999999999" customHeight="1" x14ac:dyDescent="0.2">
      <c r="B5" s="143">
        <v>2</v>
      </c>
      <c r="C5" s="456" t="s">
        <v>0</v>
      </c>
      <c r="D5" s="649">
        <f>入力シート!D7</f>
        <v>0</v>
      </c>
      <c r="E5" s="616">
        <v>1.2770746140327E-2</v>
      </c>
      <c r="F5" s="616">
        <v>7.5258892106162004E-2</v>
      </c>
      <c r="G5" s="509">
        <f t="shared" ref="G5:G26" si="2">$D5*E5</f>
        <v>0</v>
      </c>
      <c r="H5" s="508">
        <f t="shared" ref="H5:H30" si="3">$D5*F5</f>
        <v>0</v>
      </c>
      <c r="I5" s="508">
        <f t="shared" si="0"/>
        <v>0</v>
      </c>
      <c r="J5" s="459">
        <f t="shared" si="1"/>
        <v>0</v>
      </c>
    </row>
    <row r="6" spans="2:10" ht="20.149999999999999" customHeight="1" x14ac:dyDescent="0.2">
      <c r="B6" s="143">
        <v>3</v>
      </c>
      <c r="C6" s="456" t="s">
        <v>67</v>
      </c>
      <c r="D6" s="649">
        <f>入力シート!D8</f>
        <v>0</v>
      </c>
      <c r="E6" s="616">
        <v>0.31897309753028802</v>
      </c>
      <c r="F6" s="616">
        <v>3.4974624312595001E-2</v>
      </c>
      <c r="G6" s="509">
        <f t="shared" si="2"/>
        <v>0</v>
      </c>
      <c r="H6" s="508">
        <f t="shared" si="3"/>
        <v>0</v>
      </c>
      <c r="I6" s="508">
        <f t="shared" si="0"/>
        <v>0</v>
      </c>
      <c r="J6" s="459">
        <f t="shared" si="1"/>
        <v>0</v>
      </c>
    </row>
    <row r="7" spans="2:10" ht="20.149999999999999" customHeight="1" x14ac:dyDescent="0.2">
      <c r="B7" s="143">
        <v>4</v>
      </c>
      <c r="C7" s="456" t="s">
        <v>1</v>
      </c>
      <c r="D7" s="649">
        <f>入力シート!D9</f>
        <v>0</v>
      </c>
      <c r="E7" s="616">
        <v>0.43289059271188102</v>
      </c>
      <c r="F7" s="616">
        <v>3.1830295429605998E-2</v>
      </c>
      <c r="G7" s="509">
        <f t="shared" si="2"/>
        <v>0</v>
      </c>
      <c r="H7" s="508">
        <f t="shared" si="3"/>
        <v>0</v>
      </c>
      <c r="I7" s="508">
        <f t="shared" si="0"/>
        <v>0</v>
      </c>
      <c r="J7" s="459">
        <f t="shared" si="1"/>
        <v>0</v>
      </c>
    </row>
    <row r="8" spans="2:10" ht="20.149999999999999" customHeight="1" x14ac:dyDescent="0.2">
      <c r="B8" s="415">
        <v>5</v>
      </c>
      <c r="C8" s="460" t="s">
        <v>2</v>
      </c>
      <c r="D8" s="650">
        <f>入力シート!D10</f>
        <v>0</v>
      </c>
      <c r="E8" s="620">
        <v>0.22777229487782299</v>
      </c>
      <c r="F8" s="620">
        <v>6.8733174530179006E-2</v>
      </c>
      <c r="G8" s="534">
        <f t="shared" si="2"/>
        <v>0</v>
      </c>
      <c r="H8" s="533">
        <f t="shared" si="3"/>
        <v>0</v>
      </c>
      <c r="I8" s="533">
        <f t="shared" si="0"/>
        <v>0</v>
      </c>
      <c r="J8" s="463">
        <f t="shared" si="1"/>
        <v>0</v>
      </c>
    </row>
    <row r="9" spans="2:10" ht="20.149999999999999" customHeight="1" x14ac:dyDescent="0.2">
      <c r="B9" s="407">
        <v>6</v>
      </c>
      <c r="C9" s="464" t="s">
        <v>3</v>
      </c>
      <c r="D9" s="651">
        <f>入力シート!D11</f>
        <v>0</v>
      </c>
      <c r="E9" s="624">
        <v>0.209164918693277</v>
      </c>
      <c r="F9" s="624">
        <v>2.9710701750743002E-2</v>
      </c>
      <c r="G9" s="559">
        <f t="shared" si="2"/>
        <v>0</v>
      </c>
      <c r="H9" s="558">
        <f t="shared" si="3"/>
        <v>0</v>
      </c>
      <c r="I9" s="558">
        <f t="shared" si="0"/>
        <v>0</v>
      </c>
      <c r="J9" s="467">
        <f t="shared" si="1"/>
        <v>0</v>
      </c>
    </row>
    <row r="10" spans="2:10" ht="20.149999999999999" customHeight="1" x14ac:dyDescent="0.2">
      <c r="B10" s="143">
        <v>7</v>
      </c>
      <c r="C10" s="456" t="s">
        <v>4</v>
      </c>
      <c r="D10" s="649">
        <f>入力シート!D12</f>
        <v>0</v>
      </c>
      <c r="E10" s="616">
        <v>0.18250225591508601</v>
      </c>
      <c r="F10" s="616">
        <v>2.3247396138689001E-2</v>
      </c>
      <c r="G10" s="509">
        <f t="shared" si="2"/>
        <v>0</v>
      </c>
      <c r="H10" s="508">
        <f t="shared" si="3"/>
        <v>0</v>
      </c>
      <c r="I10" s="508">
        <f t="shared" si="0"/>
        <v>0</v>
      </c>
      <c r="J10" s="459">
        <f t="shared" si="1"/>
        <v>0</v>
      </c>
    </row>
    <row r="11" spans="2:10" ht="20.149999999999999" customHeight="1" x14ac:dyDescent="0.2">
      <c r="B11" s="143">
        <v>8</v>
      </c>
      <c r="C11" s="456" t="s">
        <v>294</v>
      </c>
      <c r="D11" s="649">
        <f>入力シート!D13</f>
        <v>0</v>
      </c>
      <c r="E11" s="616">
        <v>0.18507577961222499</v>
      </c>
      <c r="F11" s="616">
        <v>3.2262756151138001E-2</v>
      </c>
      <c r="G11" s="509">
        <f t="shared" si="2"/>
        <v>0</v>
      </c>
      <c r="H11" s="508">
        <f t="shared" si="3"/>
        <v>0</v>
      </c>
      <c r="I11" s="508">
        <f t="shared" si="0"/>
        <v>0</v>
      </c>
      <c r="J11" s="459">
        <f t="shared" si="1"/>
        <v>0</v>
      </c>
    </row>
    <row r="12" spans="2:10" ht="20.149999999999999" customHeight="1" x14ac:dyDescent="0.2">
      <c r="B12" s="143">
        <v>9</v>
      </c>
      <c r="C12" s="456" t="s">
        <v>5</v>
      </c>
      <c r="D12" s="649">
        <f>入力シート!D14</f>
        <v>0</v>
      </c>
      <c r="E12" s="616">
        <v>0.17883092711958901</v>
      </c>
      <c r="F12" s="616">
        <v>6.6266390469080005E-2</v>
      </c>
      <c r="G12" s="509">
        <f t="shared" si="2"/>
        <v>0</v>
      </c>
      <c r="H12" s="508">
        <f t="shared" si="3"/>
        <v>0</v>
      </c>
      <c r="I12" s="508">
        <f t="shared" si="0"/>
        <v>0</v>
      </c>
      <c r="J12" s="459">
        <f t="shared" si="1"/>
        <v>0</v>
      </c>
    </row>
    <row r="13" spans="2:10" ht="20.149999999999999" customHeight="1" x14ac:dyDescent="0.2">
      <c r="B13" s="419">
        <v>10</v>
      </c>
      <c r="C13" s="460" t="s">
        <v>6</v>
      </c>
      <c r="D13" s="650">
        <f>入力シート!D15</f>
        <v>0</v>
      </c>
      <c r="E13" s="620">
        <v>4.4136106688233999E-2</v>
      </c>
      <c r="F13" s="620">
        <v>3.2261733262566997E-2</v>
      </c>
      <c r="G13" s="534">
        <f t="shared" si="2"/>
        <v>0</v>
      </c>
      <c r="H13" s="533">
        <f t="shared" si="3"/>
        <v>0</v>
      </c>
      <c r="I13" s="533">
        <f t="shared" si="0"/>
        <v>0</v>
      </c>
      <c r="J13" s="463">
        <f t="shared" si="1"/>
        <v>0</v>
      </c>
    </row>
    <row r="14" spans="2:10" ht="20.149999999999999" customHeight="1" x14ac:dyDescent="0.2">
      <c r="B14" s="421">
        <v>11</v>
      </c>
      <c r="C14" s="464" t="s">
        <v>7</v>
      </c>
      <c r="D14" s="651">
        <f>入力シート!D16</f>
        <v>0</v>
      </c>
      <c r="E14" s="624">
        <v>8.3708278944950004E-2</v>
      </c>
      <c r="F14" s="624">
        <v>3.2851798645091003E-2</v>
      </c>
      <c r="G14" s="559">
        <f t="shared" si="2"/>
        <v>0</v>
      </c>
      <c r="H14" s="558">
        <f t="shared" si="3"/>
        <v>0</v>
      </c>
      <c r="I14" s="558">
        <f t="shared" si="0"/>
        <v>0</v>
      </c>
      <c r="J14" s="467">
        <f t="shared" si="1"/>
        <v>0</v>
      </c>
    </row>
    <row r="15" spans="2:10" ht="20.149999999999999" customHeight="1" x14ac:dyDescent="0.2">
      <c r="B15" s="143">
        <v>12</v>
      </c>
      <c r="C15" s="456" t="s">
        <v>8</v>
      </c>
      <c r="D15" s="649">
        <f>入力シート!D17</f>
        <v>0</v>
      </c>
      <c r="E15" s="616">
        <v>0.100455022751138</v>
      </c>
      <c r="F15" s="616">
        <v>4.5405048030179002E-2</v>
      </c>
      <c r="G15" s="509">
        <f t="shared" si="2"/>
        <v>0</v>
      </c>
      <c r="H15" s="508">
        <f t="shared" si="3"/>
        <v>0</v>
      </c>
      <c r="I15" s="508">
        <f t="shared" si="0"/>
        <v>0</v>
      </c>
      <c r="J15" s="459">
        <f t="shared" si="1"/>
        <v>0</v>
      </c>
    </row>
    <row r="16" spans="2:10" ht="20.149999999999999" customHeight="1" x14ac:dyDescent="0.2">
      <c r="B16" s="143">
        <v>13</v>
      </c>
      <c r="C16" s="456" t="s">
        <v>305</v>
      </c>
      <c r="D16" s="649">
        <f>入力シート!D18</f>
        <v>0</v>
      </c>
      <c r="E16" s="616">
        <v>0.123619044857483</v>
      </c>
      <c r="F16" s="616">
        <v>1.523762577203E-2</v>
      </c>
      <c r="G16" s="509">
        <f t="shared" si="2"/>
        <v>0</v>
      </c>
      <c r="H16" s="508">
        <f t="shared" si="3"/>
        <v>0</v>
      </c>
      <c r="I16" s="508">
        <f t="shared" si="0"/>
        <v>0</v>
      </c>
      <c r="J16" s="459">
        <f t="shared" si="1"/>
        <v>0</v>
      </c>
    </row>
    <row r="17" spans="2:10" ht="20.149999999999999" customHeight="1" x14ac:dyDescent="0.2">
      <c r="B17" s="143">
        <v>14</v>
      </c>
      <c r="C17" s="456" t="s">
        <v>306</v>
      </c>
      <c r="D17" s="649">
        <f>入力シート!D19</f>
        <v>0</v>
      </c>
      <c r="E17" s="616">
        <v>0.13307588939694801</v>
      </c>
      <c r="F17" s="616">
        <v>1.300214179902E-2</v>
      </c>
      <c r="G17" s="509">
        <f t="shared" si="2"/>
        <v>0</v>
      </c>
      <c r="H17" s="508">
        <f t="shared" si="3"/>
        <v>0</v>
      </c>
      <c r="I17" s="508">
        <f t="shared" si="0"/>
        <v>0</v>
      </c>
      <c r="J17" s="459">
        <f t="shared" si="1"/>
        <v>0</v>
      </c>
    </row>
    <row r="18" spans="2:10" ht="20.149999999999999" customHeight="1" x14ac:dyDescent="0.2">
      <c r="B18" s="415">
        <v>15</v>
      </c>
      <c r="C18" s="460" t="s">
        <v>307</v>
      </c>
      <c r="D18" s="650">
        <f>入力シート!D20</f>
        <v>0</v>
      </c>
      <c r="E18" s="620">
        <v>0.20693643904416301</v>
      </c>
      <c r="F18" s="620">
        <v>1.5492303281363E-2</v>
      </c>
      <c r="G18" s="534">
        <f t="shared" si="2"/>
        <v>0</v>
      </c>
      <c r="H18" s="533">
        <f t="shared" si="3"/>
        <v>0</v>
      </c>
      <c r="I18" s="533">
        <f t="shared" si="0"/>
        <v>0</v>
      </c>
      <c r="J18" s="463">
        <f t="shared" si="1"/>
        <v>0</v>
      </c>
    </row>
    <row r="19" spans="2:10" ht="20.149999999999999" customHeight="1" x14ac:dyDescent="0.2">
      <c r="B19" s="407">
        <v>16</v>
      </c>
      <c r="C19" s="464" t="s">
        <v>68</v>
      </c>
      <c r="D19" s="651">
        <f>入力シート!D21</f>
        <v>0</v>
      </c>
      <c r="E19" s="624">
        <v>6.7975530575738005E-2</v>
      </c>
      <c r="F19" s="624">
        <v>1.0992469247587001E-2</v>
      </c>
      <c r="G19" s="559">
        <f t="shared" si="2"/>
        <v>0</v>
      </c>
      <c r="H19" s="558">
        <f t="shared" si="3"/>
        <v>0</v>
      </c>
      <c r="I19" s="558">
        <f t="shared" si="0"/>
        <v>0</v>
      </c>
      <c r="J19" s="467">
        <f t="shared" si="1"/>
        <v>0</v>
      </c>
    </row>
    <row r="20" spans="2:10" ht="20.149999999999999" customHeight="1" x14ac:dyDescent="0.2">
      <c r="B20" s="143">
        <v>17</v>
      </c>
      <c r="C20" s="456" t="s">
        <v>308</v>
      </c>
      <c r="D20" s="649">
        <f>入力シート!D22</f>
        <v>0</v>
      </c>
      <c r="E20" s="616">
        <v>0.18806433917009399</v>
      </c>
      <c r="F20" s="616">
        <v>1.1047533625105001E-2</v>
      </c>
      <c r="G20" s="509">
        <f t="shared" si="2"/>
        <v>0</v>
      </c>
      <c r="H20" s="508">
        <f t="shared" si="3"/>
        <v>0</v>
      </c>
      <c r="I20" s="508">
        <f t="shared" si="0"/>
        <v>0</v>
      </c>
      <c r="J20" s="459">
        <f t="shared" si="1"/>
        <v>0</v>
      </c>
    </row>
    <row r="21" spans="2:10" ht="20.149999999999999" customHeight="1" x14ac:dyDescent="0.2">
      <c r="B21" s="143">
        <v>18</v>
      </c>
      <c r="C21" s="456" t="s">
        <v>299</v>
      </c>
      <c r="D21" s="649">
        <f>入力シート!D23</f>
        <v>0</v>
      </c>
      <c r="E21" s="616">
        <v>0.19345981196454701</v>
      </c>
      <c r="F21" s="616">
        <v>8.7422352933259999E-3</v>
      </c>
      <c r="G21" s="509">
        <f t="shared" si="2"/>
        <v>0</v>
      </c>
      <c r="H21" s="508">
        <f t="shared" si="3"/>
        <v>0</v>
      </c>
      <c r="I21" s="508">
        <f t="shared" si="0"/>
        <v>0</v>
      </c>
      <c r="J21" s="459">
        <f t="shared" si="1"/>
        <v>0</v>
      </c>
    </row>
    <row r="22" spans="2:10" ht="20.149999999999999" customHeight="1" x14ac:dyDescent="0.2">
      <c r="B22" s="419">
        <v>19</v>
      </c>
      <c r="C22" s="456" t="s">
        <v>34</v>
      </c>
      <c r="D22" s="649">
        <f>入力シート!D24</f>
        <v>0</v>
      </c>
      <c r="E22" s="616">
        <v>9.5804938719457E-2</v>
      </c>
      <c r="F22" s="616">
        <v>1.8393663790496999E-2</v>
      </c>
      <c r="G22" s="509">
        <f t="shared" si="2"/>
        <v>0</v>
      </c>
      <c r="H22" s="508">
        <f t="shared" si="3"/>
        <v>0</v>
      </c>
      <c r="I22" s="508">
        <f t="shared" si="0"/>
        <v>0</v>
      </c>
      <c r="J22" s="459">
        <f t="shared" si="1"/>
        <v>0</v>
      </c>
    </row>
    <row r="23" spans="2:10" ht="20.149999999999999" customHeight="1" x14ac:dyDescent="0.2">
      <c r="B23" s="415">
        <v>20</v>
      </c>
      <c r="C23" s="460" t="s">
        <v>9</v>
      </c>
      <c r="D23" s="650">
        <f>入力シート!D25</f>
        <v>0</v>
      </c>
      <c r="E23" s="620">
        <v>0.31022632680150303</v>
      </c>
      <c r="F23" s="620">
        <v>4.8668136516007002E-2</v>
      </c>
      <c r="G23" s="534">
        <f t="shared" si="2"/>
        <v>0</v>
      </c>
      <c r="H23" s="533">
        <f t="shared" si="3"/>
        <v>0</v>
      </c>
      <c r="I23" s="533">
        <f t="shared" si="0"/>
        <v>0</v>
      </c>
      <c r="J23" s="463">
        <f t="shared" si="1"/>
        <v>0</v>
      </c>
    </row>
    <row r="24" spans="2:10" ht="20.149999999999999" customHeight="1" x14ac:dyDescent="0.2">
      <c r="B24" s="407">
        <v>21</v>
      </c>
      <c r="C24" s="464" t="s">
        <v>10</v>
      </c>
      <c r="D24" s="651">
        <f>入力シート!D26</f>
        <v>0</v>
      </c>
      <c r="E24" s="624">
        <v>0</v>
      </c>
      <c r="F24" s="624">
        <v>0</v>
      </c>
      <c r="G24" s="559">
        <f t="shared" si="2"/>
        <v>0</v>
      </c>
      <c r="H24" s="558">
        <f t="shared" si="3"/>
        <v>0</v>
      </c>
      <c r="I24" s="558">
        <f t="shared" si="0"/>
        <v>0</v>
      </c>
      <c r="J24" s="467">
        <f t="shared" si="1"/>
        <v>0</v>
      </c>
    </row>
    <row r="25" spans="2:10" ht="20.149999999999999" customHeight="1" x14ac:dyDescent="0.2">
      <c r="B25" s="143">
        <v>22</v>
      </c>
      <c r="C25" s="456" t="s">
        <v>11</v>
      </c>
      <c r="D25" s="649">
        <f>入力シート!D27</f>
        <v>0</v>
      </c>
      <c r="E25" s="652">
        <v>0</v>
      </c>
      <c r="F25" s="616">
        <v>0</v>
      </c>
      <c r="G25" s="509">
        <f t="shared" si="2"/>
        <v>0</v>
      </c>
      <c r="H25" s="508">
        <f t="shared" si="3"/>
        <v>0</v>
      </c>
      <c r="I25" s="508">
        <f t="shared" si="0"/>
        <v>0</v>
      </c>
      <c r="J25" s="459">
        <f t="shared" si="1"/>
        <v>0</v>
      </c>
    </row>
    <row r="26" spans="2:10" ht="20.149999999999999" customHeight="1" x14ac:dyDescent="0.2">
      <c r="B26" s="143">
        <v>23</v>
      </c>
      <c r="C26" s="456" t="s">
        <v>309</v>
      </c>
      <c r="D26" s="649">
        <f>入力シート!D28</f>
        <v>0</v>
      </c>
      <c r="E26" s="652">
        <v>0</v>
      </c>
      <c r="F26" s="616">
        <v>0</v>
      </c>
      <c r="G26" s="509">
        <f t="shared" si="2"/>
        <v>0</v>
      </c>
      <c r="H26" s="508">
        <f t="shared" si="3"/>
        <v>0</v>
      </c>
      <c r="I26" s="508">
        <f t="shared" si="0"/>
        <v>0</v>
      </c>
      <c r="J26" s="459">
        <f t="shared" si="1"/>
        <v>0</v>
      </c>
    </row>
    <row r="27" spans="2:10" ht="20.149999999999999" customHeight="1" x14ac:dyDescent="0.2">
      <c r="B27" s="419">
        <v>24</v>
      </c>
      <c r="C27" s="456" t="s">
        <v>69</v>
      </c>
      <c r="D27" s="649">
        <f>入力シート!D29</f>
        <v>0</v>
      </c>
      <c r="E27" s="616">
        <v>0</v>
      </c>
      <c r="F27" s="616">
        <v>0</v>
      </c>
      <c r="G27" s="509">
        <f>$D27*E27</f>
        <v>0</v>
      </c>
      <c r="H27" s="508">
        <f t="shared" si="3"/>
        <v>0</v>
      </c>
      <c r="I27" s="508">
        <f t="shared" si="0"/>
        <v>0</v>
      </c>
      <c r="J27" s="459">
        <f t="shared" si="1"/>
        <v>0</v>
      </c>
    </row>
    <row r="28" spans="2:10" ht="20.149999999999999" customHeight="1" x14ac:dyDescent="0.2">
      <c r="B28" s="415">
        <v>25</v>
      </c>
      <c r="C28" s="460" t="s">
        <v>301</v>
      </c>
      <c r="D28" s="650">
        <f>入力シート!D30</f>
        <v>0</v>
      </c>
      <c r="E28" s="537"/>
      <c r="F28" s="620">
        <v>0</v>
      </c>
      <c r="G28" s="653">
        <f>-SUM($G$4:$G$27,$G$29:$G$43)</f>
        <v>0</v>
      </c>
      <c r="H28" s="533">
        <f t="shared" si="3"/>
        <v>0</v>
      </c>
      <c r="I28" s="533">
        <f t="shared" si="0"/>
        <v>0</v>
      </c>
      <c r="J28" s="463">
        <f t="shared" si="1"/>
        <v>0</v>
      </c>
    </row>
    <row r="29" spans="2:10" ht="20.149999999999999" customHeight="1" x14ac:dyDescent="0.2">
      <c r="B29" s="407">
        <v>26</v>
      </c>
      <c r="C29" s="464" t="s">
        <v>12</v>
      </c>
      <c r="D29" s="651">
        <f>入力シート!D31</f>
        <v>0</v>
      </c>
      <c r="E29" s="624">
        <v>0</v>
      </c>
      <c r="F29" s="624">
        <v>0</v>
      </c>
      <c r="G29" s="559">
        <f>$D29*E29</f>
        <v>0</v>
      </c>
      <c r="H29" s="558">
        <f t="shared" si="3"/>
        <v>0</v>
      </c>
      <c r="I29" s="558">
        <f t="shared" si="0"/>
        <v>0</v>
      </c>
      <c r="J29" s="467">
        <f t="shared" si="1"/>
        <v>0</v>
      </c>
    </row>
    <row r="30" spans="2:10" ht="20.149999999999999" customHeight="1" x14ac:dyDescent="0.2">
      <c r="B30" s="143">
        <v>27</v>
      </c>
      <c r="C30" s="456" t="s">
        <v>13</v>
      </c>
      <c r="D30" s="649">
        <f>入力シート!D32</f>
        <v>0</v>
      </c>
      <c r="E30" s="616">
        <v>0</v>
      </c>
      <c r="F30" s="616">
        <v>0</v>
      </c>
      <c r="G30" s="509">
        <f>$D30*E30</f>
        <v>0</v>
      </c>
      <c r="H30" s="508">
        <f t="shared" si="3"/>
        <v>0</v>
      </c>
      <c r="I30" s="508">
        <f t="shared" si="0"/>
        <v>0</v>
      </c>
      <c r="J30" s="459">
        <f t="shared" si="1"/>
        <v>0</v>
      </c>
    </row>
    <row r="31" spans="2:10" ht="20.149999999999999" customHeight="1" x14ac:dyDescent="0.2">
      <c r="B31" s="143">
        <v>28</v>
      </c>
      <c r="C31" s="456" t="s">
        <v>337</v>
      </c>
      <c r="D31" s="649">
        <f>入力シート!D33</f>
        <v>0</v>
      </c>
      <c r="E31" s="616">
        <v>0</v>
      </c>
      <c r="F31" s="512"/>
      <c r="G31" s="509">
        <f>$D31*E31</f>
        <v>0</v>
      </c>
      <c r="H31" s="654"/>
      <c r="I31" s="508">
        <f t="shared" si="0"/>
        <v>0</v>
      </c>
      <c r="J31" s="459">
        <f t="shared" si="1"/>
        <v>0</v>
      </c>
    </row>
    <row r="32" spans="2:10" ht="20.149999999999999" customHeight="1" x14ac:dyDescent="0.2">
      <c r="B32" s="143" t="s">
        <v>384</v>
      </c>
      <c r="C32" s="456" t="s">
        <v>42</v>
      </c>
      <c r="D32" s="655"/>
      <c r="E32" s="656">
        <v>3.4860428283664001E-2</v>
      </c>
      <c r="F32" s="657">
        <v>4.8157099782350004E-3</v>
      </c>
      <c r="G32" s="654"/>
      <c r="H32" s="658">
        <f>-SUM(H4:H30,H33:H43)</f>
        <v>0</v>
      </c>
      <c r="I32" s="508">
        <f t="shared" si="0"/>
        <v>0</v>
      </c>
      <c r="J32" s="459">
        <f t="shared" si="1"/>
        <v>0</v>
      </c>
    </row>
    <row r="33" spans="2:10" ht="20.149999999999999" customHeight="1" x14ac:dyDescent="0.2">
      <c r="B33" s="419">
        <v>29</v>
      </c>
      <c r="C33" s="460" t="s">
        <v>71</v>
      </c>
      <c r="D33" s="659">
        <f>入力シート!D34</f>
        <v>0</v>
      </c>
      <c r="E33" s="620">
        <v>0</v>
      </c>
      <c r="F33" s="620">
        <v>0</v>
      </c>
      <c r="G33" s="534">
        <f t="shared" ref="G33:G43" si="4">$D33*E33</f>
        <v>0</v>
      </c>
      <c r="H33" s="533">
        <f t="shared" ref="H33:H43" si="5">$D33*F33</f>
        <v>0</v>
      </c>
      <c r="I33" s="533">
        <f t="shared" si="0"/>
        <v>0</v>
      </c>
      <c r="J33" s="463">
        <f t="shared" si="1"/>
        <v>0</v>
      </c>
    </row>
    <row r="34" spans="2:10" ht="20.149999999999999" customHeight="1" x14ac:dyDescent="0.2">
      <c r="B34" s="421">
        <v>30</v>
      </c>
      <c r="C34" s="464" t="s">
        <v>14</v>
      </c>
      <c r="D34" s="660">
        <f>入力シート!D35</f>
        <v>0</v>
      </c>
      <c r="E34" s="624">
        <v>0</v>
      </c>
      <c r="F34" s="624">
        <v>1.4608411105999999E-5</v>
      </c>
      <c r="G34" s="559">
        <f t="shared" si="4"/>
        <v>0</v>
      </c>
      <c r="H34" s="558">
        <f t="shared" si="5"/>
        <v>0</v>
      </c>
      <c r="I34" s="558">
        <f t="shared" si="0"/>
        <v>0</v>
      </c>
      <c r="J34" s="467">
        <f t="shared" si="1"/>
        <v>0</v>
      </c>
    </row>
    <row r="35" spans="2:10" ht="20.149999999999999" customHeight="1" x14ac:dyDescent="0.2">
      <c r="B35" s="143">
        <v>31</v>
      </c>
      <c r="C35" s="456" t="s">
        <v>15</v>
      </c>
      <c r="D35" s="661">
        <f>入力シート!D36</f>
        <v>0</v>
      </c>
      <c r="E35" s="616">
        <v>0</v>
      </c>
      <c r="F35" s="616">
        <v>0</v>
      </c>
      <c r="G35" s="509">
        <f t="shared" si="4"/>
        <v>0</v>
      </c>
      <c r="H35" s="508">
        <f t="shared" si="5"/>
        <v>0</v>
      </c>
      <c r="I35" s="508">
        <f t="shared" si="0"/>
        <v>0</v>
      </c>
      <c r="J35" s="459">
        <f t="shared" si="1"/>
        <v>0</v>
      </c>
    </row>
    <row r="36" spans="2:10" ht="20.149999999999999" customHeight="1" x14ac:dyDescent="0.2">
      <c r="B36" s="143">
        <v>32</v>
      </c>
      <c r="C36" s="456" t="s">
        <v>310</v>
      </c>
      <c r="D36" s="661">
        <f>入力シート!D37</f>
        <v>0</v>
      </c>
      <c r="E36" s="616">
        <v>0</v>
      </c>
      <c r="F36" s="616">
        <v>0</v>
      </c>
      <c r="G36" s="509">
        <f t="shared" si="4"/>
        <v>0</v>
      </c>
      <c r="H36" s="508">
        <f t="shared" si="5"/>
        <v>0</v>
      </c>
      <c r="I36" s="508">
        <f t="shared" si="0"/>
        <v>0</v>
      </c>
      <c r="J36" s="459">
        <f t="shared" si="1"/>
        <v>0</v>
      </c>
    </row>
    <row r="37" spans="2:10" ht="20.149999999999999" customHeight="1" x14ac:dyDescent="0.2">
      <c r="B37" s="143">
        <v>33</v>
      </c>
      <c r="C37" s="456" t="s">
        <v>304</v>
      </c>
      <c r="D37" s="661">
        <f>入力シート!D38</f>
        <v>0</v>
      </c>
      <c r="E37" s="616">
        <v>0</v>
      </c>
      <c r="F37" s="616">
        <v>0</v>
      </c>
      <c r="G37" s="509">
        <f t="shared" si="4"/>
        <v>0</v>
      </c>
      <c r="H37" s="508">
        <f t="shared" si="5"/>
        <v>0</v>
      </c>
      <c r="I37" s="508">
        <f t="shared" si="0"/>
        <v>0</v>
      </c>
      <c r="J37" s="459">
        <f t="shared" si="1"/>
        <v>0</v>
      </c>
    </row>
    <row r="38" spans="2:10" ht="20.149999999999999" customHeight="1" x14ac:dyDescent="0.2">
      <c r="B38" s="415">
        <v>34</v>
      </c>
      <c r="C38" s="460" t="s">
        <v>16</v>
      </c>
      <c r="D38" s="659">
        <f>入力シート!D39</f>
        <v>0</v>
      </c>
      <c r="E38" s="620">
        <v>0</v>
      </c>
      <c r="F38" s="620">
        <v>0</v>
      </c>
      <c r="G38" s="534">
        <f t="shared" si="4"/>
        <v>0</v>
      </c>
      <c r="H38" s="533">
        <f t="shared" si="5"/>
        <v>0</v>
      </c>
      <c r="I38" s="533">
        <f t="shared" si="0"/>
        <v>0</v>
      </c>
      <c r="J38" s="463">
        <f t="shared" si="1"/>
        <v>0</v>
      </c>
    </row>
    <row r="39" spans="2:10" ht="20.149999999999999" customHeight="1" x14ac:dyDescent="0.2">
      <c r="B39" s="407">
        <v>35</v>
      </c>
      <c r="C39" s="464" t="s">
        <v>72</v>
      </c>
      <c r="D39" s="660">
        <f>入力シート!D40</f>
        <v>0</v>
      </c>
      <c r="E39" s="624">
        <v>0</v>
      </c>
      <c r="F39" s="624">
        <v>0</v>
      </c>
      <c r="G39" s="559">
        <f t="shared" si="4"/>
        <v>0</v>
      </c>
      <c r="H39" s="558">
        <f t="shared" si="5"/>
        <v>0</v>
      </c>
      <c r="I39" s="558">
        <f t="shared" si="0"/>
        <v>0</v>
      </c>
      <c r="J39" s="467">
        <f t="shared" si="1"/>
        <v>0</v>
      </c>
    </row>
    <row r="40" spans="2:10" ht="20.149999999999999" customHeight="1" x14ac:dyDescent="0.2">
      <c r="B40" s="143">
        <v>36</v>
      </c>
      <c r="C40" s="456" t="s">
        <v>73</v>
      </c>
      <c r="D40" s="661">
        <f>入力シート!D41</f>
        <v>0</v>
      </c>
      <c r="E40" s="616">
        <v>6.747183051076176E-4</v>
      </c>
      <c r="F40" s="616">
        <v>2.6988732204304708E-4</v>
      </c>
      <c r="G40" s="509">
        <f t="shared" si="4"/>
        <v>0</v>
      </c>
      <c r="H40" s="508">
        <f t="shared" si="5"/>
        <v>0</v>
      </c>
      <c r="I40" s="508">
        <f t="shared" si="0"/>
        <v>0</v>
      </c>
      <c r="J40" s="459">
        <f t="shared" si="1"/>
        <v>0</v>
      </c>
    </row>
    <row r="41" spans="2:10" ht="20.149999999999999" customHeight="1" x14ac:dyDescent="0.2">
      <c r="B41" s="143">
        <v>37</v>
      </c>
      <c r="C41" s="456" t="s">
        <v>330</v>
      </c>
      <c r="D41" s="661">
        <f>入力シート!D42</f>
        <v>0</v>
      </c>
      <c r="E41" s="616">
        <v>0</v>
      </c>
      <c r="F41" s="616">
        <v>0</v>
      </c>
      <c r="G41" s="509">
        <f t="shared" si="4"/>
        <v>0</v>
      </c>
      <c r="H41" s="508">
        <f t="shared" si="5"/>
        <v>0</v>
      </c>
      <c r="I41" s="508">
        <f t="shared" si="0"/>
        <v>0</v>
      </c>
      <c r="J41" s="459">
        <f t="shared" si="1"/>
        <v>0</v>
      </c>
    </row>
    <row r="42" spans="2:10" ht="20.149999999999999" customHeight="1" x14ac:dyDescent="0.2">
      <c r="B42" s="415">
        <v>38</v>
      </c>
      <c r="C42" s="456" t="s">
        <v>17</v>
      </c>
      <c r="D42" s="661">
        <f>入力シート!D43</f>
        <v>0</v>
      </c>
      <c r="E42" s="616">
        <v>1.3370955408801554E-4</v>
      </c>
      <c r="F42" s="616">
        <v>3.0582599411981643E-4</v>
      </c>
      <c r="G42" s="509">
        <f t="shared" si="4"/>
        <v>0</v>
      </c>
      <c r="H42" s="508">
        <f t="shared" si="5"/>
        <v>0</v>
      </c>
      <c r="I42" s="508">
        <f t="shared" si="0"/>
        <v>0</v>
      </c>
      <c r="J42" s="459">
        <f t="shared" si="1"/>
        <v>0</v>
      </c>
    </row>
    <row r="43" spans="2:10" ht="20.149999999999999" customHeight="1" thickBot="1" x14ac:dyDescent="0.25">
      <c r="B43" s="470">
        <v>39</v>
      </c>
      <c r="C43" s="471" t="s">
        <v>18</v>
      </c>
      <c r="D43" s="662">
        <f>入力シート!D44</f>
        <v>0</v>
      </c>
      <c r="E43" s="631">
        <v>1.9352836994040001E-2</v>
      </c>
      <c r="F43" s="631">
        <v>4.4264605121973E-2</v>
      </c>
      <c r="G43" s="663">
        <f t="shared" si="4"/>
        <v>0</v>
      </c>
      <c r="H43" s="664">
        <f t="shared" si="5"/>
        <v>0</v>
      </c>
      <c r="I43" s="664">
        <f t="shared" si="0"/>
        <v>0</v>
      </c>
      <c r="J43" s="474">
        <f t="shared" si="1"/>
        <v>0</v>
      </c>
    </row>
    <row r="44" spans="2:10" ht="19.5" customHeight="1" thickBot="1" x14ac:dyDescent="0.25">
      <c r="B44" s="61"/>
      <c r="C44" s="62" t="s">
        <v>19</v>
      </c>
      <c r="D44" s="64">
        <f>SUM(D4:D43)</f>
        <v>0</v>
      </c>
      <c r="E44" s="66"/>
      <c r="F44" s="66"/>
      <c r="G44" s="64">
        <f>SUM(G4:G43)</f>
        <v>0</v>
      </c>
      <c r="H44" s="64">
        <f>SUM(H4:H43)</f>
        <v>0</v>
      </c>
      <c r="I44" s="64">
        <f>SUM(I4:I43)</f>
        <v>0</v>
      </c>
      <c r="J44" s="65">
        <f>SUM(J4:J43)</f>
        <v>0</v>
      </c>
    </row>
  </sheetData>
  <phoneticPr fontId="3"/>
  <pageMargins left="0.3" right="0.21" top="0.88" bottom="0.84" header="0.51200000000000001" footer="0.51200000000000001"/>
  <headerFooter alignWithMargins="0"/>
  <ignoredErrors>
    <ignoredError sqref="G2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B1:J48"/>
  <sheetViews>
    <sheetView workbookViewId="0"/>
  </sheetViews>
  <sheetFormatPr defaultColWidth="18.6328125" defaultRowHeight="13" customHeight="1" x14ac:dyDescent="0.2"/>
  <cols>
    <col min="1" max="1" width="2.6328125" style="6" customWidth="1"/>
    <col min="2" max="2" width="4.6328125" style="6" customWidth="1"/>
    <col min="3" max="3" width="25.6328125" style="6" customWidth="1"/>
    <col min="4" max="4" width="18.08984375" style="6" customWidth="1"/>
    <col min="5" max="5" width="53.08984375" style="6" customWidth="1"/>
    <col min="6" max="6" width="11.26953125" style="6" customWidth="1"/>
    <col min="7" max="7" width="20" style="6" bestFit="1" customWidth="1"/>
    <col min="8" max="9" width="12.6328125" style="6" customWidth="1"/>
    <col min="10" max="10" width="14.90625" style="6" customWidth="1"/>
    <col min="11" max="16384" width="18.6328125" style="6"/>
  </cols>
  <sheetData>
    <row r="1" spans="2:10" ht="15" customHeight="1" thickBot="1" x14ac:dyDescent="0.25"/>
    <row r="2" spans="2:10" ht="30" customHeight="1" thickBot="1" x14ac:dyDescent="0.25">
      <c r="B2" s="759" t="s">
        <v>346</v>
      </c>
      <c r="C2" s="760"/>
      <c r="D2" s="760"/>
      <c r="E2" s="761"/>
      <c r="F2" s="10"/>
      <c r="G2" s="759" t="s">
        <v>122</v>
      </c>
      <c r="H2" s="760"/>
      <c r="I2" s="760"/>
      <c r="J2" s="761"/>
    </row>
    <row r="3" spans="2:10" s="25" customFormat="1" ht="19.5" customHeight="1" thickBot="1" x14ac:dyDescent="0.25">
      <c r="B3" s="23"/>
      <c r="C3" s="23"/>
      <c r="D3" s="23"/>
      <c r="E3" s="23"/>
      <c r="F3" s="24"/>
      <c r="G3" s="23"/>
      <c r="H3" s="23"/>
      <c r="I3" s="23"/>
      <c r="J3" s="23"/>
    </row>
    <row r="4" spans="2:10" ht="18" customHeight="1" thickBot="1" x14ac:dyDescent="0.25">
      <c r="D4" s="9" t="s">
        <v>146</v>
      </c>
      <c r="E4" s="12"/>
      <c r="F4" s="9"/>
      <c r="G4" s="26" t="s">
        <v>20</v>
      </c>
      <c r="H4" s="27" t="s">
        <v>21</v>
      </c>
    </row>
    <row r="5" spans="2:10" ht="26.25" customHeight="1" thickBot="1" x14ac:dyDescent="0.25">
      <c r="B5" s="34"/>
      <c r="C5" s="33" t="s">
        <v>45</v>
      </c>
      <c r="D5" s="32" t="s">
        <v>39</v>
      </c>
      <c r="E5" s="31" t="s">
        <v>147</v>
      </c>
      <c r="G5" s="28" t="s">
        <v>371</v>
      </c>
      <c r="H5" s="29" t="s">
        <v>22</v>
      </c>
    </row>
    <row r="6" spans="2:10" ht="40" customHeight="1" x14ac:dyDescent="0.2">
      <c r="B6" s="411">
        <v>1</v>
      </c>
      <c r="C6" s="412" t="s">
        <v>293</v>
      </c>
      <c r="D6" s="413"/>
      <c r="E6" s="414" t="s">
        <v>366</v>
      </c>
    </row>
    <row r="7" spans="2:10" ht="19.5" customHeight="1" x14ac:dyDescent="0.2">
      <c r="B7" s="143">
        <v>2</v>
      </c>
      <c r="C7" s="139" t="s">
        <v>0</v>
      </c>
      <c r="D7" s="30"/>
      <c r="E7" s="137" t="s">
        <v>368</v>
      </c>
    </row>
    <row r="8" spans="2:10" ht="19.5" customHeight="1" x14ac:dyDescent="0.2">
      <c r="B8" s="143">
        <v>3</v>
      </c>
      <c r="C8" s="139" t="s">
        <v>67</v>
      </c>
      <c r="D8" s="30"/>
      <c r="E8" s="137" t="s">
        <v>123</v>
      </c>
    </row>
    <row r="9" spans="2:10" ht="19.5" customHeight="1" x14ac:dyDescent="0.2">
      <c r="B9" s="143">
        <v>4</v>
      </c>
      <c r="C9" s="139" t="s">
        <v>1</v>
      </c>
      <c r="D9" s="30"/>
      <c r="E9" s="137" t="s">
        <v>124</v>
      </c>
      <c r="G9" s="6" t="s">
        <v>75</v>
      </c>
    </row>
    <row r="10" spans="2:10" ht="19.5" customHeight="1" x14ac:dyDescent="0.2">
      <c r="B10" s="415">
        <v>5</v>
      </c>
      <c r="C10" s="416" t="s">
        <v>2</v>
      </c>
      <c r="D10" s="417"/>
      <c r="E10" s="418" t="s">
        <v>125</v>
      </c>
      <c r="G10" s="7"/>
      <c r="H10" s="43" t="s">
        <v>23</v>
      </c>
      <c r="I10" s="43" t="s">
        <v>22</v>
      </c>
    </row>
    <row r="11" spans="2:10" ht="19.5" customHeight="1" x14ac:dyDescent="0.2">
      <c r="B11" s="407">
        <v>6</v>
      </c>
      <c r="C11" s="408" t="s">
        <v>3</v>
      </c>
      <c r="D11" s="409"/>
      <c r="E11" s="410" t="s">
        <v>339</v>
      </c>
      <c r="G11" s="427" t="str">
        <f>IF(ISBLANK(関係係数シート!K7),"",関係係数シート!K7)</f>
        <v>令和２年（2020年）</v>
      </c>
      <c r="H11" s="428">
        <f>IF(ISBLANK(関係係数シート!L7),"",関係係数シート!L7)</f>
        <v>0.53516732899992814</v>
      </c>
      <c r="I11" s="428">
        <f>IF(ISBLANK(関係係数シート!M7),"",関係係数シート!M7)</f>
        <v>0.56758391640723727</v>
      </c>
    </row>
    <row r="12" spans="2:10" ht="19.5" customHeight="1" x14ac:dyDescent="0.2">
      <c r="B12" s="143">
        <v>7</v>
      </c>
      <c r="C12" s="139" t="s">
        <v>4</v>
      </c>
      <c r="D12" s="30"/>
      <c r="E12" s="137" t="s">
        <v>126</v>
      </c>
      <c r="G12" s="429" t="str">
        <f>IF(ISBLANK(関係係数シート!K8),"",関係係数シート!K8)</f>
        <v>令和３年（2021年）</v>
      </c>
      <c r="H12" s="431">
        <f>IF(ISBLANK(関係係数シート!L8),"",関係係数シート!L8)</f>
        <v>0.51510149141910211</v>
      </c>
      <c r="I12" s="430">
        <f>IF(ISBLANK(関係係数シート!M8),"",関係係数シート!M8)</f>
        <v>0.55742170177227612</v>
      </c>
    </row>
    <row r="13" spans="2:10" ht="19.5" customHeight="1" x14ac:dyDescent="0.2">
      <c r="B13" s="143">
        <v>8</v>
      </c>
      <c r="C13" s="139" t="s">
        <v>294</v>
      </c>
      <c r="D13" s="30"/>
      <c r="E13" s="137" t="s">
        <v>340</v>
      </c>
      <c r="G13" s="432" t="str">
        <f>IF(ISBLANK(関係係数シート!K9),"",関係係数シート!K9)</f>
        <v>令和４年（2022年）</v>
      </c>
      <c r="H13" s="431">
        <f>IF(ISBLANK(関係係数シート!L9),"",関係係数シート!L9)</f>
        <v>0.52065488066092258</v>
      </c>
      <c r="I13" s="431">
        <f>IF(ISBLANK(関係係数シート!M9),"",関係係数シート!M9)</f>
        <v>0.53412627708601101</v>
      </c>
    </row>
    <row r="14" spans="2:10" ht="19.5" customHeight="1" x14ac:dyDescent="0.2">
      <c r="B14" s="143">
        <v>9</v>
      </c>
      <c r="C14" s="139" t="s">
        <v>5</v>
      </c>
      <c r="D14" s="30"/>
      <c r="E14" s="137" t="s">
        <v>369</v>
      </c>
      <c r="G14" s="429" t="str">
        <f>IF(ISBLANK(関係係数シート!K10),"",関係係数シート!K10)</f>
        <v>令和５年（2023年）</v>
      </c>
      <c r="H14" s="431">
        <f>IF(ISBLANK(関係係数シート!L10),"",関係係数シート!L10)</f>
        <v>0.54715948066986786</v>
      </c>
      <c r="I14" s="431">
        <f>IF(ISBLANK(関係係数シート!M10),"",関係係数シート!M10)</f>
        <v>0.5960677179768451</v>
      </c>
    </row>
    <row r="15" spans="2:10" ht="19.5" customHeight="1" x14ac:dyDescent="0.2">
      <c r="B15" s="419">
        <v>10</v>
      </c>
      <c r="C15" s="140" t="s">
        <v>6</v>
      </c>
      <c r="D15" s="420"/>
      <c r="E15" s="138" t="s">
        <v>341</v>
      </c>
      <c r="G15" s="432" t="str">
        <f>IF(ISBLANK(関係係数シート!K11),"",関係係数シート!K11)</f>
        <v>令和６年（2024年）</v>
      </c>
      <c r="H15" s="431">
        <f>IF(ISBLANK(関係係数シート!L11),"",関係係数シート!L11)</f>
        <v>0.54435289444561274</v>
      </c>
      <c r="I15" s="431">
        <f>IF(ISBLANK(関係係数シート!M11),"",関係係数シート!M11)</f>
        <v>0.57137298099833567</v>
      </c>
    </row>
    <row r="16" spans="2:10" ht="19.5" customHeight="1" x14ac:dyDescent="0.2">
      <c r="B16" s="421">
        <v>11</v>
      </c>
      <c r="C16" s="422" t="s">
        <v>7</v>
      </c>
      <c r="D16" s="423"/>
      <c r="E16" s="424" t="s">
        <v>127</v>
      </c>
      <c r="G16" s="429" t="str">
        <f>IF(ISBLANK(関係係数シート!K12),"",関係係数シート!K12)</f>
        <v/>
      </c>
      <c r="H16" s="431" t="str">
        <f>IF(ISBLANK(関係係数シート!L12),"",関係係数シート!L12)</f>
        <v/>
      </c>
      <c r="I16" s="431" t="str">
        <f>IF(ISBLANK(関係係数シート!M12),"",関係係数シート!M12)</f>
        <v/>
      </c>
    </row>
    <row r="17" spans="2:9" ht="19.5" customHeight="1" x14ac:dyDescent="0.2">
      <c r="B17" s="143">
        <v>12</v>
      </c>
      <c r="C17" s="139" t="s">
        <v>8</v>
      </c>
      <c r="D17" s="30"/>
      <c r="E17" s="137" t="s">
        <v>342</v>
      </c>
      <c r="G17" s="432" t="str">
        <f>IF(ISBLANK(関係係数シート!K13),"",関係係数シート!K13)</f>
        <v/>
      </c>
      <c r="H17" s="431" t="str">
        <f>IF(ISBLANK(関係係数シート!L13),"",関係係数シート!L13)</f>
        <v/>
      </c>
      <c r="I17" s="431" t="str">
        <f>IF(ISBLANK(関係係数シート!M13),"",関係係数シート!M13)</f>
        <v/>
      </c>
    </row>
    <row r="18" spans="2:9" ht="19.5" customHeight="1" x14ac:dyDescent="0.2">
      <c r="B18" s="143">
        <v>13</v>
      </c>
      <c r="C18" s="139" t="s">
        <v>295</v>
      </c>
      <c r="D18" s="30"/>
      <c r="E18" s="137" t="s">
        <v>128</v>
      </c>
      <c r="G18" s="429" t="str">
        <f>IF(ISBLANK(関係係数シート!K14),"",関係係数シート!K14)</f>
        <v/>
      </c>
      <c r="H18" s="431" t="str">
        <f>IF(ISBLANK(関係係数シート!L14),"",関係係数シート!L14)</f>
        <v/>
      </c>
      <c r="I18" s="431" t="str">
        <f>IF(ISBLANK(関係係数シート!M14),"",関係係数シート!M14)</f>
        <v/>
      </c>
    </row>
    <row r="19" spans="2:9" ht="19.5" customHeight="1" x14ac:dyDescent="0.2">
      <c r="B19" s="143">
        <v>14</v>
      </c>
      <c r="C19" s="139" t="s">
        <v>296</v>
      </c>
      <c r="D19" s="30"/>
      <c r="E19" s="137" t="s">
        <v>129</v>
      </c>
      <c r="G19" s="433" t="str">
        <f>IF(ISBLANK(関係係数シート!K15),"",関係係数シート!K15)</f>
        <v/>
      </c>
      <c r="H19" s="434" t="str">
        <f>IF(ISBLANK(関係係数シート!L15),"",関係係数シート!L15)</f>
        <v/>
      </c>
      <c r="I19" s="434" t="str">
        <f>IF(ISBLANK(関係係数シート!M15),"",関係係数シート!M15)</f>
        <v/>
      </c>
    </row>
    <row r="20" spans="2:9" ht="19.5" customHeight="1" x14ac:dyDescent="0.2">
      <c r="B20" s="415">
        <v>15</v>
      </c>
      <c r="C20" s="416" t="s">
        <v>297</v>
      </c>
      <c r="D20" s="417"/>
      <c r="E20" s="418" t="s">
        <v>130</v>
      </c>
      <c r="G20" s="8" t="s">
        <v>76</v>
      </c>
      <c r="H20" s="44">
        <f>AVERAGE(H11:H19)</f>
        <v>0.53248721523908671</v>
      </c>
      <c r="I20" s="44">
        <f>AVERAGE(I11:I19)</f>
        <v>0.56531451884814099</v>
      </c>
    </row>
    <row r="21" spans="2:9" ht="19.5" customHeight="1" x14ac:dyDescent="0.2">
      <c r="B21" s="407">
        <v>16</v>
      </c>
      <c r="C21" s="408" t="s">
        <v>68</v>
      </c>
      <c r="D21" s="409"/>
      <c r="E21" s="410" t="s">
        <v>131</v>
      </c>
      <c r="G21" s="757" t="s">
        <v>388</v>
      </c>
    </row>
    <row r="22" spans="2:9" ht="40" customHeight="1" x14ac:dyDescent="0.2">
      <c r="B22" s="143">
        <v>17</v>
      </c>
      <c r="C22" s="139" t="s">
        <v>298</v>
      </c>
      <c r="D22" s="30"/>
      <c r="E22" s="137" t="s">
        <v>132</v>
      </c>
    </row>
    <row r="23" spans="2:9" ht="19.5" customHeight="1" x14ac:dyDescent="0.2">
      <c r="B23" s="143">
        <v>18</v>
      </c>
      <c r="C23" s="139" t="s">
        <v>299</v>
      </c>
      <c r="D23" s="30"/>
      <c r="E23" s="137" t="s">
        <v>133</v>
      </c>
    </row>
    <row r="24" spans="2:9" ht="19.5" customHeight="1" x14ac:dyDescent="0.2">
      <c r="B24" s="419">
        <v>19</v>
      </c>
      <c r="C24" s="140" t="s">
        <v>34</v>
      </c>
      <c r="D24" s="420"/>
      <c r="E24" s="138" t="s">
        <v>134</v>
      </c>
    </row>
    <row r="25" spans="2:9" ht="60" customHeight="1" x14ac:dyDescent="0.2">
      <c r="B25" s="415">
        <v>20</v>
      </c>
      <c r="C25" s="416" t="s">
        <v>9</v>
      </c>
      <c r="D25" s="417"/>
      <c r="E25" s="418" t="s">
        <v>343</v>
      </c>
    </row>
    <row r="26" spans="2:9" ht="40" customHeight="1" x14ac:dyDescent="0.2">
      <c r="B26" s="407">
        <v>21</v>
      </c>
      <c r="C26" s="408" t="s">
        <v>10</v>
      </c>
      <c r="D26" s="409"/>
      <c r="E26" s="410" t="s">
        <v>135</v>
      </c>
    </row>
    <row r="27" spans="2:9" ht="19.5" customHeight="1" x14ac:dyDescent="0.2">
      <c r="B27" s="143">
        <v>22</v>
      </c>
      <c r="C27" s="139" t="s">
        <v>11</v>
      </c>
      <c r="D27" s="30"/>
      <c r="E27" s="137" t="s">
        <v>136</v>
      </c>
    </row>
    <row r="28" spans="2:9" ht="19.5" customHeight="1" x14ac:dyDescent="0.2">
      <c r="B28" s="143">
        <v>23</v>
      </c>
      <c r="C28" s="139" t="s">
        <v>300</v>
      </c>
      <c r="D28" s="30"/>
      <c r="E28" s="137" t="s">
        <v>137</v>
      </c>
    </row>
    <row r="29" spans="2:9" ht="19.5" customHeight="1" x14ac:dyDescent="0.2">
      <c r="B29" s="419">
        <v>24</v>
      </c>
      <c r="C29" s="140" t="s">
        <v>69</v>
      </c>
      <c r="D29" s="420"/>
      <c r="E29" s="138" t="s">
        <v>138</v>
      </c>
    </row>
    <row r="30" spans="2:9" ht="40" customHeight="1" x14ac:dyDescent="0.2">
      <c r="B30" s="415">
        <v>25</v>
      </c>
      <c r="C30" s="416" t="s">
        <v>301</v>
      </c>
      <c r="D30" s="417"/>
      <c r="E30" s="418" t="s">
        <v>338</v>
      </c>
    </row>
    <row r="31" spans="2:9" ht="19.5" customHeight="1" x14ac:dyDescent="0.2">
      <c r="B31" s="407">
        <v>26</v>
      </c>
      <c r="C31" s="408" t="s">
        <v>12</v>
      </c>
      <c r="D31" s="409"/>
      <c r="E31" s="410" t="s">
        <v>139</v>
      </c>
    </row>
    <row r="32" spans="2:9" ht="19.5" customHeight="1" x14ac:dyDescent="0.2">
      <c r="B32" s="143">
        <v>27</v>
      </c>
      <c r="C32" s="139" t="s">
        <v>13</v>
      </c>
      <c r="D32" s="30"/>
      <c r="E32" s="137" t="s">
        <v>140</v>
      </c>
    </row>
    <row r="33" spans="2:6" ht="50.15" customHeight="1" x14ac:dyDescent="0.2">
      <c r="B33" s="143">
        <v>28</v>
      </c>
      <c r="C33" s="139" t="s">
        <v>302</v>
      </c>
      <c r="D33" s="30"/>
      <c r="E33" s="137" t="s">
        <v>344</v>
      </c>
    </row>
    <row r="34" spans="2:6" ht="50.15" customHeight="1" x14ac:dyDescent="0.2">
      <c r="B34" s="143">
        <v>29</v>
      </c>
      <c r="C34" s="139" t="s">
        <v>71</v>
      </c>
      <c r="D34" s="30"/>
      <c r="E34" s="137" t="s">
        <v>141</v>
      </c>
    </row>
    <row r="35" spans="2:6" ht="19.5" customHeight="1" x14ac:dyDescent="0.2">
      <c r="B35" s="419">
        <v>30</v>
      </c>
      <c r="C35" s="140" t="s">
        <v>14</v>
      </c>
      <c r="D35" s="420"/>
      <c r="E35" s="138" t="s">
        <v>142</v>
      </c>
    </row>
    <row r="36" spans="2:6" ht="19.5" customHeight="1" x14ac:dyDescent="0.2">
      <c r="B36" s="421">
        <v>31</v>
      </c>
      <c r="C36" s="422" t="s">
        <v>15</v>
      </c>
      <c r="D36" s="423"/>
      <c r="E36" s="424" t="s">
        <v>345</v>
      </c>
    </row>
    <row r="37" spans="2:6" ht="25" customHeight="1" x14ac:dyDescent="0.2">
      <c r="B37" s="143">
        <v>32</v>
      </c>
      <c r="C37" s="139" t="s">
        <v>303</v>
      </c>
      <c r="D37" s="30"/>
      <c r="E37" s="137" t="s">
        <v>143</v>
      </c>
      <c r="F37" s="11"/>
    </row>
    <row r="38" spans="2:6" ht="40" customHeight="1" x14ac:dyDescent="0.2">
      <c r="B38" s="143">
        <v>33</v>
      </c>
      <c r="C38" s="139" t="s">
        <v>304</v>
      </c>
      <c r="D38" s="30"/>
      <c r="E38" s="137" t="s">
        <v>144</v>
      </c>
    </row>
    <row r="39" spans="2:6" ht="40" customHeight="1" x14ac:dyDescent="0.2">
      <c r="B39" s="143">
        <v>34</v>
      </c>
      <c r="C39" s="139" t="s">
        <v>16</v>
      </c>
      <c r="D39" s="30"/>
      <c r="E39" s="137" t="s">
        <v>145</v>
      </c>
    </row>
    <row r="40" spans="2:6" ht="50.15" customHeight="1" x14ac:dyDescent="0.2">
      <c r="B40" s="415">
        <v>35</v>
      </c>
      <c r="C40" s="416" t="s">
        <v>72</v>
      </c>
      <c r="D40" s="417"/>
      <c r="E40" s="418" t="s">
        <v>148</v>
      </c>
    </row>
    <row r="41" spans="2:6" ht="19.5" customHeight="1" x14ac:dyDescent="0.2">
      <c r="B41" s="407">
        <v>36</v>
      </c>
      <c r="C41" s="408" t="s">
        <v>73</v>
      </c>
      <c r="D41" s="409"/>
      <c r="E41" s="426" t="s">
        <v>149</v>
      </c>
    </row>
    <row r="42" spans="2:6" ht="52" x14ac:dyDescent="0.2">
      <c r="B42" s="143">
        <v>37</v>
      </c>
      <c r="C42" s="363" t="s">
        <v>330</v>
      </c>
      <c r="D42" s="30"/>
      <c r="E42" s="142" t="s">
        <v>367</v>
      </c>
    </row>
    <row r="43" spans="2:6" ht="19.5" customHeight="1" x14ac:dyDescent="0.2">
      <c r="B43" s="143">
        <v>38</v>
      </c>
      <c r="C43" s="139" t="s">
        <v>17</v>
      </c>
      <c r="D43" s="30"/>
      <c r="E43" s="36"/>
    </row>
    <row r="44" spans="2:6" ht="19.5" customHeight="1" x14ac:dyDescent="0.2">
      <c r="B44" s="415">
        <v>39</v>
      </c>
      <c r="C44" s="416" t="s">
        <v>18</v>
      </c>
      <c r="D44" s="417"/>
      <c r="E44" s="425"/>
    </row>
    <row r="45" spans="2:6" ht="19.5" customHeight="1" thickBot="1" x14ac:dyDescent="0.25">
      <c r="B45" s="35"/>
      <c r="C45" s="141" t="s">
        <v>19</v>
      </c>
      <c r="D45" s="129">
        <f>SUM(D6:D44)</f>
        <v>0</v>
      </c>
      <c r="E45" s="37"/>
    </row>
    <row r="46" spans="2:6" ht="18" customHeight="1" x14ac:dyDescent="0.2"/>
    <row r="47" spans="2:6" ht="18" customHeight="1" x14ac:dyDescent="0.2"/>
    <row r="48" spans="2:6" ht="18" customHeight="1" x14ac:dyDescent="0.2">
      <c r="B48" s="762"/>
      <c r="C48" s="762"/>
      <c r="D48" s="762"/>
      <c r="E48" s="762"/>
    </row>
  </sheetData>
  <sheetProtection selectLockedCells="1"/>
  <mergeCells count="3">
    <mergeCell ref="B2:E2"/>
    <mergeCell ref="G2:J2"/>
    <mergeCell ref="B48:E48"/>
  </mergeCells>
  <phoneticPr fontId="3"/>
  <dataValidations count="2">
    <dataValidation type="list" allowBlank="1" showInputMessage="1" showErrorMessage="1" sqref="G5" xr:uid="{00000000-0002-0000-0100-000000000000}">
      <formula1>$G$11:$G$20</formula1>
    </dataValidation>
    <dataValidation type="list" allowBlank="1" showInputMessage="1" showErrorMessage="1" sqref="H5" xr:uid="{00000000-0002-0000-0100-000001000000}">
      <formula1>$H$10:$I$10</formula1>
    </dataValidation>
  </dataValidations>
  <pageMargins left="0.69" right="0.78700000000000003" top="0.37" bottom="0.32" header="0.25" footer="0.23"/>
  <headerFooter alignWithMargins="0"/>
  <colBreaks count="1" manualBreakCount="1">
    <brk id="6" min="1" max="4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FF00"/>
    <pageSetUpPr fitToPage="1"/>
  </sheetPr>
  <dimension ref="A1:O85"/>
  <sheetViews>
    <sheetView topLeftCell="B1" zoomScaleNormal="100" workbookViewId="0">
      <selection activeCell="B1" sqref="B1"/>
    </sheetView>
  </sheetViews>
  <sheetFormatPr defaultColWidth="18.6328125" defaultRowHeight="13" customHeight="1" x14ac:dyDescent="0.2"/>
  <cols>
    <col min="1" max="1" width="2.6328125" style="13" hidden="1" customWidth="1"/>
    <col min="2" max="2" width="2.6328125" style="13" customWidth="1"/>
    <col min="3" max="3" width="5.6328125" style="13" customWidth="1"/>
    <col min="4" max="4" width="20.6328125" style="13" customWidth="1"/>
    <col min="5" max="11" width="10.6328125" style="13" customWidth="1"/>
    <col min="12" max="12" width="3.453125" style="13" bestFit="1" customWidth="1"/>
    <col min="13" max="13" width="41.453125" style="13" bestFit="1" customWidth="1"/>
    <col min="14" max="14" width="15.6328125" style="13" customWidth="1"/>
    <col min="15" max="16" width="9" style="13" customWidth="1"/>
    <col min="17" max="16384" width="18.6328125" style="13"/>
  </cols>
  <sheetData>
    <row r="1" spans="1:14" ht="15" customHeight="1" x14ac:dyDescent="0.2"/>
    <row r="2" spans="1:14" ht="16.5" customHeight="1" x14ac:dyDescent="0.2">
      <c r="C2" s="13" t="s">
        <v>80</v>
      </c>
    </row>
    <row r="3" spans="1:14" ht="16.5" customHeight="1" x14ac:dyDescent="0.2">
      <c r="C3" s="13" t="s">
        <v>120</v>
      </c>
    </row>
    <row r="4" spans="1:14" ht="16.5" customHeight="1" x14ac:dyDescent="0.2">
      <c r="C4" s="13" t="s">
        <v>121</v>
      </c>
    </row>
    <row r="5" spans="1:14" ht="16.5" customHeight="1" x14ac:dyDescent="0.2">
      <c r="C5" s="13" t="s">
        <v>81</v>
      </c>
    </row>
    <row r="6" spans="1:14" ht="16.5" customHeight="1" x14ac:dyDescent="0.2"/>
    <row r="7" spans="1:14" ht="18" customHeight="1" thickBot="1" x14ac:dyDescent="0.25">
      <c r="A7" s="243">
        <v>2</v>
      </c>
      <c r="B7" s="196"/>
      <c r="C7" s="196"/>
      <c r="D7" s="197"/>
      <c r="E7" s="197"/>
      <c r="F7" s="197"/>
      <c r="G7" s="197"/>
      <c r="N7" s="14" t="s">
        <v>97</v>
      </c>
    </row>
    <row r="8" spans="1:14" ht="18" customHeight="1" x14ac:dyDescent="0.2">
      <c r="D8" s="197"/>
      <c r="E8" s="197"/>
      <c r="F8" s="197"/>
      <c r="G8" s="197"/>
      <c r="L8" s="763"/>
      <c r="M8" s="765" t="s">
        <v>45</v>
      </c>
      <c r="N8" s="767" t="s">
        <v>39</v>
      </c>
    </row>
    <row r="9" spans="1:14" ht="18" customHeight="1" thickBot="1" x14ac:dyDescent="0.25">
      <c r="D9" s="197"/>
      <c r="E9" s="197"/>
      <c r="F9" s="197"/>
      <c r="G9" s="197"/>
      <c r="L9" s="764"/>
      <c r="M9" s="766"/>
      <c r="N9" s="768"/>
    </row>
    <row r="10" spans="1:14" ht="18" customHeight="1" thickTop="1" x14ac:dyDescent="0.2">
      <c r="D10" s="198" t="s">
        <v>219</v>
      </c>
      <c r="L10" s="199">
        <v>1</v>
      </c>
      <c r="M10" s="200" t="s">
        <v>293</v>
      </c>
      <c r="N10" s="259">
        <f ca="1">SUMIF(与件データ計算シート!Y:Y,L10,与件データ計算シート!AA:AA)</f>
        <v>0</v>
      </c>
    </row>
    <row r="11" spans="1:14" ht="18" customHeight="1" x14ac:dyDescent="0.2">
      <c r="F11" s="736"/>
      <c r="L11" s="201">
        <v>2</v>
      </c>
      <c r="M11" s="202" t="s">
        <v>0</v>
      </c>
      <c r="N11" s="260">
        <f ca="1">SUMIF(与件データ計算シート!Y:Y,L11,与件データ計算シート!AA:AA)</f>
        <v>0</v>
      </c>
    </row>
    <row r="12" spans="1:14" ht="18" customHeight="1" x14ac:dyDescent="0.2">
      <c r="C12" s="203" t="s">
        <v>64</v>
      </c>
      <c r="L12" s="201">
        <v>3</v>
      </c>
      <c r="M12" s="202" t="s">
        <v>67</v>
      </c>
      <c r="N12" s="260">
        <f ca="1">SUMIF(与件データ計算シート!Y:Y,L12,与件データ計算シート!AA:AA)</f>
        <v>0</v>
      </c>
    </row>
    <row r="13" spans="1:14" ht="18" customHeight="1" x14ac:dyDescent="0.2">
      <c r="E13" s="204" t="s">
        <v>98</v>
      </c>
      <c r="F13" s="14"/>
      <c r="G13" s="14" t="s">
        <v>98</v>
      </c>
      <c r="L13" s="201">
        <v>4</v>
      </c>
      <c r="M13" s="202" t="s">
        <v>1</v>
      </c>
      <c r="N13" s="260">
        <f ca="1">SUMIF(与件データ計算シート!Y:Y,L13,与件データ計算シート!AA:AA)</f>
        <v>0</v>
      </c>
    </row>
    <row r="14" spans="1:14" ht="18" customHeight="1" thickBot="1" x14ac:dyDescent="0.25">
      <c r="D14" s="148"/>
      <c r="E14" s="205" t="str">
        <f>IF(A7=1,"日本人","全体")</f>
        <v>全体</v>
      </c>
      <c r="F14" s="205" t="s">
        <v>176</v>
      </c>
      <c r="G14" s="15" t="s">
        <v>82</v>
      </c>
      <c r="L14" s="435">
        <v>5</v>
      </c>
      <c r="M14" s="228" t="s">
        <v>2</v>
      </c>
      <c r="N14" s="436">
        <f ca="1">SUMIF(与件データ計算シート!Y:Y,L14,与件データ計算シート!AA:AA)</f>
        <v>0</v>
      </c>
    </row>
    <row r="15" spans="1:14" ht="18" customHeight="1" thickBot="1" x14ac:dyDescent="0.25">
      <c r="D15" s="16" t="s">
        <v>53</v>
      </c>
      <c r="E15" s="242"/>
      <c r="F15" s="242"/>
      <c r="G15" s="206">
        <f>SUM(E15:F15)</f>
        <v>0</v>
      </c>
      <c r="L15" s="440">
        <v>6</v>
      </c>
      <c r="M15" s="225" t="s">
        <v>3</v>
      </c>
      <c r="N15" s="441">
        <f ca="1">SUMIF(与件データ計算シート!Y:Y,L15,与件データ計算シート!AA:AA)</f>
        <v>0</v>
      </c>
    </row>
    <row r="16" spans="1:14" ht="18" customHeight="1" x14ac:dyDescent="0.2">
      <c r="E16" s="165"/>
      <c r="L16" s="201">
        <v>7</v>
      </c>
      <c r="M16" s="202" t="s">
        <v>4</v>
      </c>
      <c r="N16" s="260">
        <f ca="1">SUMIF(与件データ計算シート!Y:Y,L16,与件データ計算シート!AA:AA)</f>
        <v>0</v>
      </c>
    </row>
    <row r="17" spans="1:14" ht="18" customHeight="1" x14ac:dyDescent="0.2">
      <c r="L17" s="201">
        <v>8</v>
      </c>
      <c r="M17" s="202" t="s">
        <v>294</v>
      </c>
      <c r="N17" s="260">
        <f ca="1">SUMIF(与件データ計算シート!Y:Y,L17,与件データ計算シート!AA:AA)</f>
        <v>0</v>
      </c>
    </row>
    <row r="18" spans="1:14" ht="18" customHeight="1" x14ac:dyDescent="0.2">
      <c r="C18" s="203" t="s">
        <v>163</v>
      </c>
      <c r="L18" s="201">
        <v>9</v>
      </c>
      <c r="M18" s="202" t="s">
        <v>5</v>
      </c>
      <c r="N18" s="260">
        <f ca="1">SUMIF(与件データ計算シート!Y:Y,L18,与件データ計算シート!AA:AA)</f>
        <v>0</v>
      </c>
    </row>
    <row r="19" spans="1:14" ht="18" customHeight="1" x14ac:dyDescent="0.2">
      <c r="C19" s="207" t="s">
        <v>173</v>
      </c>
      <c r="E19" s="208"/>
      <c r="L19" s="379">
        <v>10</v>
      </c>
      <c r="M19" s="214" t="s">
        <v>6</v>
      </c>
      <c r="N19" s="442">
        <f ca="1">SUMIF(与件データ計算シート!Y:Y,L19,与件データ計算シート!AA:AA)</f>
        <v>0</v>
      </c>
    </row>
    <row r="20" spans="1:14" ht="18" customHeight="1" x14ac:dyDescent="0.2">
      <c r="A20" s="244">
        <v>1</v>
      </c>
      <c r="B20" s="209"/>
      <c r="C20" s="209"/>
      <c r="D20" s="197"/>
      <c r="E20" s="210"/>
      <c r="F20" s="210"/>
      <c r="G20" s="197"/>
      <c r="L20" s="437">
        <v>11</v>
      </c>
      <c r="M20" s="438" t="s">
        <v>7</v>
      </c>
      <c r="N20" s="439">
        <f ca="1">SUMIF(与件データ計算シート!Y:Y,L20,与件データ計算シート!AA:AA)</f>
        <v>0</v>
      </c>
    </row>
    <row r="21" spans="1:14" ht="18" customHeight="1" x14ac:dyDescent="0.2">
      <c r="C21" s="203"/>
      <c r="D21" s="197"/>
      <c r="E21" s="210"/>
      <c r="F21" s="210"/>
      <c r="G21" s="197"/>
      <c r="L21" s="201">
        <v>12</v>
      </c>
      <c r="M21" s="202" t="s">
        <v>8</v>
      </c>
      <c r="N21" s="260">
        <f ca="1">SUMIF(与件データ計算シート!Y:Y,L21,与件データ計算シート!AA:AA)</f>
        <v>0</v>
      </c>
    </row>
    <row r="22" spans="1:14" ht="18" customHeight="1" x14ac:dyDescent="0.2">
      <c r="C22" s="203"/>
      <c r="D22" s="197"/>
      <c r="E22" s="210"/>
      <c r="F22" s="210"/>
      <c r="G22" s="197"/>
      <c r="L22" s="201">
        <v>13</v>
      </c>
      <c r="M22" s="202" t="s">
        <v>295</v>
      </c>
      <c r="N22" s="260">
        <f ca="1">SUMIF(与件データ計算シート!Y:Y,L22,与件データ計算シート!AA:AA)</f>
        <v>0</v>
      </c>
    </row>
    <row r="23" spans="1:14" ht="18" customHeight="1" x14ac:dyDescent="0.2">
      <c r="C23" s="203"/>
      <c r="D23" s="198" t="s">
        <v>157</v>
      </c>
      <c r="E23" s="211"/>
      <c r="F23" s="211"/>
      <c r="L23" s="201">
        <v>14</v>
      </c>
      <c r="M23" s="202" t="s">
        <v>296</v>
      </c>
      <c r="N23" s="260">
        <f ca="1">SUMIF(与件データ計算シート!Y:Y,L23,与件データ計算シート!AA:AA)</f>
        <v>0</v>
      </c>
    </row>
    <row r="24" spans="1:14" ht="18" customHeight="1" x14ac:dyDescent="0.2">
      <c r="C24" s="203"/>
      <c r="D24" s="198" t="s">
        <v>161</v>
      </c>
      <c r="E24" s="211"/>
      <c r="F24" s="211"/>
      <c r="L24" s="435">
        <v>15</v>
      </c>
      <c r="M24" s="228" t="s">
        <v>297</v>
      </c>
      <c r="N24" s="436">
        <f ca="1">SUMIF(与件データ計算シート!Y:Y,L24,与件データ計算シート!AA:AA)</f>
        <v>0</v>
      </c>
    </row>
    <row r="25" spans="1:14" ht="18" customHeight="1" x14ac:dyDescent="0.2">
      <c r="C25" s="203"/>
      <c r="D25" s="198" t="s">
        <v>162</v>
      </c>
      <c r="E25" s="211"/>
      <c r="F25" s="211"/>
      <c r="L25" s="440">
        <v>16</v>
      </c>
      <c r="M25" s="225" t="s">
        <v>68</v>
      </c>
      <c r="N25" s="441">
        <f ca="1">SUMIF(与件データ計算シート!Y:Y,L25,与件データ計算シート!AA:AA)</f>
        <v>0</v>
      </c>
    </row>
    <row r="26" spans="1:14" ht="18" customHeight="1" x14ac:dyDescent="0.2">
      <c r="C26" s="203"/>
      <c r="D26" s="198"/>
      <c r="E26" s="211"/>
      <c r="F26" s="211"/>
      <c r="L26" s="201">
        <v>17</v>
      </c>
      <c r="M26" s="202" t="s">
        <v>298</v>
      </c>
      <c r="N26" s="260">
        <f ca="1">SUMIF(与件データ計算シート!Y:Y,L26,与件データ計算シート!AA:AA)</f>
        <v>0</v>
      </c>
    </row>
    <row r="27" spans="1:14" ht="18" customHeight="1" x14ac:dyDescent="0.2">
      <c r="C27" s="207" t="s">
        <v>174</v>
      </c>
      <c r="L27" s="201">
        <v>18</v>
      </c>
      <c r="M27" s="202" t="s">
        <v>299</v>
      </c>
      <c r="N27" s="260">
        <f ca="1">SUMIF(与件データ計算シート!Y:Y,L27,与件データ計算シート!AA:AA)</f>
        <v>0</v>
      </c>
    </row>
    <row r="28" spans="1:14" ht="18" customHeight="1" x14ac:dyDescent="0.2">
      <c r="E28" s="204" t="s">
        <v>98</v>
      </c>
      <c r="G28" s="14" t="s">
        <v>98</v>
      </c>
      <c r="L28" s="201">
        <v>19</v>
      </c>
      <c r="M28" s="202" t="s">
        <v>34</v>
      </c>
      <c r="N28" s="260">
        <f ca="1">SUMIF(与件データ計算シート!Y:Y,L28,与件データ計算シート!AA:AA)</f>
        <v>0</v>
      </c>
    </row>
    <row r="29" spans="1:14" ht="18" customHeight="1" thickBot="1" x14ac:dyDescent="0.25">
      <c r="D29" s="145"/>
      <c r="E29" s="205" t="str">
        <f>IF(A7=1,"日本人","全体")</f>
        <v>全体</v>
      </c>
      <c r="F29" s="205" t="s">
        <v>176</v>
      </c>
      <c r="G29" s="212" t="s">
        <v>82</v>
      </c>
      <c r="L29" s="379">
        <v>20</v>
      </c>
      <c r="M29" s="214" t="s">
        <v>9</v>
      </c>
      <c r="N29" s="442">
        <f ca="1">SUMIF(与件データ計算シート!Y:Y,L29,与件データ計算シート!AA:AA)</f>
        <v>0</v>
      </c>
    </row>
    <row r="30" spans="1:14" ht="18" customHeight="1" x14ac:dyDescent="0.2">
      <c r="D30" s="20" t="s">
        <v>167</v>
      </c>
      <c r="E30" s="245"/>
      <c r="F30" s="245"/>
      <c r="G30" s="213">
        <f>SUM(E30:F30)</f>
        <v>0</v>
      </c>
      <c r="L30" s="437">
        <v>21</v>
      </c>
      <c r="M30" s="438" t="s">
        <v>10</v>
      </c>
      <c r="N30" s="439">
        <f ca="1">SUMIF(与件データ計算シート!Y:Y,L30,与件データ計算シート!AA:AA)</f>
        <v>0</v>
      </c>
    </row>
    <row r="31" spans="1:14" ht="18" customHeight="1" thickBot="1" x14ac:dyDescent="0.25">
      <c r="D31" s="214" t="str">
        <f>IF(A20=1,"宿泊客数（実数）","延べ宿泊客数")</f>
        <v>宿泊客数（実数）</v>
      </c>
      <c r="E31" s="246"/>
      <c r="F31" s="246"/>
      <c r="G31" s="215">
        <f>SUM(E31:F31)</f>
        <v>0</v>
      </c>
      <c r="L31" s="201">
        <v>22</v>
      </c>
      <c r="M31" s="202" t="s">
        <v>11</v>
      </c>
      <c r="N31" s="260">
        <f ca="1">SUMIF(与件データ計算シート!Y:Y,L31,与件データ計算シート!AA:AA)</f>
        <v>0</v>
      </c>
    </row>
    <row r="32" spans="1:14" ht="18" customHeight="1" x14ac:dyDescent="0.2">
      <c r="D32" s="149" t="s">
        <v>82</v>
      </c>
      <c r="E32" s="216">
        <f>SUM(E30:E31)</f>
        <v>0</v>
      </c>
      <c r="F32" s="216">
        <f>SUM(F30:F31)</f>
        <v>0</v>
      </c>
      <c r="G32" s="217">
        <f>SUM(E32:F32)</f>
        <v>0</v>
      </c>
      <c r="L32" s="201">
        <v>23</v>
      </c>
      <c r="M32" s="202" t="s">
        <v>300</v>
      </c>
      <c r="N32" s="260">
        <f ca="1">SUMIF(与件データ計算シート!Y:Y,L32,与件データ計算シート!AA:AA)</f>
        <v>0</v>
      </c>
    </row>
    <row r="33" spans="3:14" ht="18" customHeight="1" x14ac:dyDescent="0.2">
      <c r="D33" s="99"/>
      <c r="L33" s="201">
        <v>24</v>
      </c>
      <c r="M33" s="202" t="s">
        <v>69</v>
      </c>
      <c r="N33" s="260">
        <f ca="1">SUMIF(与件データ計算シート!Y:Y,L33,与件データ計算シート!AA:AA)</f>
        <v>0</v>
      </c>
    </row>
    <row r="34" spans="3:14" ht="18" customHeight="1" x14ac:dyDescent="0.2">
      <c r="L34" s="435">
        <v>25</v>
      </c>
      <c r="M34" s="228" t="s">
        <v>301</v>
      </c>
      <c r="N34" s="436">
        <f ca="1">SUMIF(与件データ計算シート!Y:Y,L34,与件データ計算シート!AA:AA)</f>
        <v>0</v>
      </c>
    </row>
    <row r="35" spans="3:14" ht="18" customHeight="1" x14ac:dyDescent="0.2">
      <c r="C35" s="22" t="s">
        <v>65</v>
      </c>
      <c r="L35" s="440">
        <v>26</v>
      </c>
      <c r="M35" s="225" t="s">
        <v>12</v>
      </c>
      <c r="N35" s="441">
        <f ca="1">SUMIF(与件データ計算シート!Y:Y,L35,与件データ計算シート!AA:AA)</f>
        <v>0</v>
      </c>
    </row>
    <row r="36" spans="3:14" ht="18" customHeight="1" x14ac:dyDescent="0.2">
      <c r="E36" s="204" t="s">
        <v>99</v>
      </c>
      <c r="G36" s="14" t="s">
        <v>99</v>
      </c>
      <c r="L36" s="201">
        <v>27</v>
      </c>
      <c r="M36" s="202" t="s">
        <v>13</v>
      </c>
      <c r="N36" s="260">
        <f ca="1">SUMIF(与件データ計算シート!Y:Y,L36,与件データ計算シート!AA:AA)</f>
        <v>0</v>
      </c>
    </row>
    <row r="37" spans="3:14" ht="18" customHeight="1" thickBot="1" x14ac:dyDescent="0.25">
      <c r="D37" s="148"/>
      <c r="E37" s="205" t="str">
        <f>IF(A7=1,"日本人","全体")</f>
        <v>全体</v>
      </c>
      <c r="F37" s="205" t="s">
        <v>176</v>
      </c>
      <c r="G37" s="18" t="s">
        <v>82</v>
      </c>
      <c r="L37" s="201">
        <v>28</v>
      </c>
      <c r="M37" s="202" t="s">
        <v>302</v>
      </c>
      <c r="N37" s="260">
        <f ca="1">SUMIF(与件データ計算シート!Y:Y,L37,与件データ計算シート!AA:AA)</f>
        <v>0</v>
      </c>
    </row>
    <row r="38" spans="3:14" ht="18" customHeight="1" thickBot="1" x14ac:dyDescent="0.25">
      <c r="D38" s="16" t="s">
        <v>56</v>
      </c>
      <c r="E38" s="242"/>
      <c r="F38" s="242"/>
      <c r="G38" s="218">
        <f>SUM(E38:F38)</f>
        <v>0</v>
      </c>
      <c r="L38" s="201">
        <v>29</v>
      </c>
      <c r="M38" s="202" t="s">
        <v>71</v>
      </c>
      <c r="N38" s="260">
        <f ca="1">SUMIF(与件データ計算シート!Y:Y,L38,与件データ計算シート!AA:AA)</f>
        <v>0</v>
      </c>
    </row>
    <row r="39" spans="3:14" ht="18" customHeight="1" x14ac:dyDescent="0.2">
      <c r="E39" s="165"/>
      <c r="L39" s="379">
        <v>30</v>
      </c>
      <c r="M39" s="214" t="s">
        <v>14</v>
      </c>
      <c r="N39" s="442">
        <f ca="1">SUMIF(与件データ計算シート!Y:Y,L39,与件データ計算シート!AA:AA)</f>
        <v>0</v>
      </c>
    </row>
    <row r="40" spans="3:14" ht="18" customHeight="1" x14ac:dyDescent="0.2">
      <c r="L40" s="437">
        <v>31</v>
      </c>
      <c r="M40" s="438" t="s">
        <v>15</v>
      </c>
      <c r="N40" s="439">
        <f ca="1">SUMIF(与件データ計算シート!Y:Y,L40,与件データ計算シート!AA:AA)</f>
        <v>0</v>
      </c>
    </row>
    <row r="41" spans="3:14" ht="18" customHeight="1" x14ac:dyDescent="0.2">
      <c r="C41" s="203" t="s">
        <v>111</v>
      </c>
      <c r="L41" s="201">
        <v>32</v>
      </c>
      <c r="M41" s="202" t="s">
        <v>303</v>
      </c>
      <c r="N41" s="260">
        <f ca="1">SUMIF(与件データ計算シート!Y:Y,L41,与件データ計算シート!AA:AA)</f>
        <v>0</v>
      </c>
    </row>
    <row r="42" spans="3:14" ht="18" customHeight="1" x14ac:dyDescent="0.2">
      <c r="E42" s="204" t="s">
        <v>99</v>
      </c>
      <c r="G42" s="14" t="s">
        <v>99</v>
      </c>
      <c r="L42" s="201">
        <v>33</v>
      </c>
      <c r="M42" s="202" t="s">
        <v>304</v>
      </c>
      <c r="N42" s="260">
        <f ca="1">SUMIF(与件データ計算シート!Y:Y,L42,与件データ計算シート!AA:AA)</f>
        <v>0</v>
      </c>
    </row>
    <row r="43" spans="3:14" ht="18" customHeight="1" thickBot="1" x14ac:dyDescent="0.25">
      <c r="D43" s="148"/>
      <c r="E43" s="205" t="str">
        <f>IF(A7=1,"日本人","全体")</f>
        <v>全体</v>
      </c>
      <c r="F43" s="205" t="s">
        <v>176</v>
      </c>
      <c r="G43" s="18" t="s">
        <v>82</v>
      </c>
      <c r="L43" s="201">
        <v>34</v>
      </c>
      <c r="M43" s="202" t="s">
        <v>16</v>
      </c>
      <c r="N43" s="260">
        <f ca="1">SUMIF(与件データ計算シート!Y:Y,L43,与件データ計算シート!AA:AA)</f>
        <v>0</v>
      </c>
    </row>
    <row r="44" spans="3:14" ht="18" customHeight="1" x14ac:dyDescent="0.2">
      <c r="D44" s="19" t="s">
        <v>54</v>
      </c>
      <c r="E44" s="245"/>
      <c r="F44" s="245"/>
      <c r="G44" s="219">
        <f>SUM(E44:F44)</f>
        <v>0</v>
      </c>
      <c r="L44" s="435">
        <v>35</v>
      </c>
      <c r="M44" s="228" t="s">
        <v>72</v>
      </c>
      <c r="N44" s="436">
        <f ca="1">SUMIF(与件データ計算シート!Y:Y,L44,与件データ計算シート!AA:AA)</f>
        <v>0</v>
      </c>
    </row>
    <row r="45" spans="3:14" ht="18" customHeight="1" thickBot="1" x14ac:dyDescent="0.25">
      <c r="D45" s="214" t="s">
        <v>55</v>
      </c>
      <c r="E45" s="246"/>
      <c r="F45" s="246"/>
      <c r="G45" s="220">
        <f>SUM(E45:F45)</f>
        <v>0</v>
      </c>
      <c r="L45" s="440">
        <v>36</v>
      </c>
      <c r="M45" s="225" t="s">
        <v>73</v>
      </c>
      <c r="N45" s="441">
        <f ca="1">SUMIF(与件データ計算シート!Y:Y,L45,与件データ計算シート!AA:AA)</f>
        <v>0</v>
      </c>
    </row>
    <row r="46" spans="3:14" ht="18" customHeight="1" x14ac:dyDescent="0.2">
      <c r="D46" s="149" t="s">
        <v>82</v>
      </c>
      <c r="E46" s="216">
        <f>SUM(E44:E45)</f>
        <v>0</v>
      </c>
      <c r="F46" s="216">
        <f>SUM(F44:F45)</f>
        <v>0</v>
      </c>
      <c r="G46" s="218">
        <f>SUM(E46:F46)</f>
        <v>0</v>
      </c>
      <c r="L46" s="201">
        <v>37</v>
      </c>
      <c r="M46" s="202" t="s">
        <v>332</v>
      </c>
      <c r="N46" s="260">
        <f ca="1">SUMIF(与件データ計算シート!Y:Y,L46,与件データ計算シート!AA:AA)</f>
        <v>0</v>
      </c>
    </row>
    <row r="47" spans="3:14" ht="18" customHeight="1" x14ac:dyDescent="0.2">
      <c r="E47" s="165"/>
      <c r="L47" s="201">
        <v>38</v>
      </c>
      <c r="M47" s="202" t="s">
        <v>17</v>
      </c>
      <c r="N47" s="260">
        <f ca="1">SUMIF(与件データ計算シート!Y:Y,L47,与件データ計算シート!AA:AA)</f>
        <v>0</v>
      </c>
    </row>
    <row r="48" spans="3:14" ht="18" customHeight="1" thickBot="1" x14ac:dyDescent="0.25">
      <c r="L48" s="379">
        <v>39</v>
      </c>
      <c r="M48" s="380" t="s">
        <v>18</v>
      </c>
      <c r="N48" s="260">
        <f ca="1">SUMIF(与件データ計算シート!Y:Y,L48,与件データ計算シート!AA:AA)</f>
        <v>0</v>
      </c>
    </row>
    <row r="49" spans="3:15" ht="18" customHeight="1" thickTop="1" thickBot="1" x14ac:dyDescent="0.25">
      <c r="C49" s="22" t="s">
        <v>66</v>
      </c>
      <c r="L49" s="221"/>
      <c r="M49" s="222" t="s">
        <v>82</v>
      </c>
      <c r="N49" s="223">
        <f ca="1">SUM(N10:N48)</f>
        <v>0</v>
      </c>
    </row>
    <row r="50" spans="3:15" ht="18" customHeight="1" x14ac:dyDescent="0.2">
      <c r="E50" s="204" t="s">
        <v>99</v>
      </c>
      <c r="F50" s="14"/>
      <c r="G50" s="14" t="s">
        <v>99</v>
      </c>
      <c r="L50" s="224"/>
      <c r="M50" s="224"/>
      <c r="N50" s="224"/>
    </row>
    <row r="51" spans="3:15" ht="18" customHeight="1" thickBot="1" x14ac:dyDescent="0.25">
      <c r="D51" s="148"/>
      <c r="E51" s="205" t="str">
        <f>IF(A7=1,"日本人","全体")</f>
        <v>全体</v>
      </c>
      <c r="F51" s="205" t="s">
        <v>176</v>
      </c>
      <c r="G51" s="205" t="s">
        <v>82</v>
      </c>
      <c r="L51" s="224"/>
      <c r="M51" s="224"/>
      <c r="N51" s="224"/>
    </row>
    <row r="52" spans="3:15" ht="18" customHeight="1" x14ac:dyDescent="0.2">
      <c r="D52" s="225" t="s">
        <v>57</v>
      </c>
      <c r="E52" s="247"/>
      <c r="F52" s="247"/>
      <c r="G52" s="226">
        <f t="shared" ref="G52:G58" si="0">SUM(E52:F52)</f>
        <v>0</v>
      </c>
      <c r="L52" s="224"/>
      <c r="M52" s="224"/>
      <c r="N52" s="224"/>
    </row>
    <row r="53" spans="3:15" ht="18" customHeight="1" x14ac:dyDescent="0.2">
      <c r="D53" s="202" t="s">
        <v>58</v>
      </c>
      <c r="E53" s="248"/>
      <c r="F53" s="248"/>
      <c r="G53" s="227">
        <f t="shared" si="0"/>
        <v>0</v>
      </c>
      <c r="L53" s="224"/>
      <c r="M53" s="224"/>
      <c r="N53" s="224"/>
      <c r="O53" s="224"/>
    </row>
    <row r="54" spans="3:15" ht="18" customHeight="1" x14ac:dyDescent="0.2">
      <c r="D54" s="202" t="s">
        <v>152</v>
      </c>
      <c r="E54" s="248"/>
      <c r="F54" s="248"/>
      <c r="G54" s="227">
        <f t="shared" si="0"/>
        <v>0</v>
      </c>
      <c r="L54" s="224"/>
      <c r="M54" s="224"/>
      <c r="N54" s="224"/>
      <c r="O54" s="224"/>
    </row>
    <row r="55" spans="3:15" ht="18" customHeight="1" x14ac:dyDescent="0.2">
      <c r="D55" s="202" t="s">
        <v>59</v>
      </c>
      <c r="E55" s="248"/>
      <c r="F55" s="248"/>
      <c r="G55" s="227">
        <f t="shared" si="0"/>
        <v>0</v>
      </c>
      <c r="L55" s="224"/>
      <c r="M55" s="224"/>
      <c r="N55" s="224"/>
      <c r="O55" s="224"/>
    </row>
    <row r="56" spans="3:15" ht="18" customHeight="1" x14ac:dyDescent="0.2">
      <c r="D56" s="228" t="s">
        <v>151</v>
      </c>
      <c r="E56" s="249"/>
      <c r="F56" s="249"/>
      <c r="G56" s="229">
        <f t="shared" si="0"/>
        <v>0</v>
      </c>
      <c r="L56" s="224"/>
      <c r="M56" s="224"/>
      <c r="N56" s="224"/>
      <c r="O56" s="224"/>
    </row>
    <row r="57" spans="3:15" ht="18" customHeight="1" thickBot="1" x14ac:dyDescent="0.25">
      <c r="D57" s="214" t="s">
        <v>60</v>
      </c>
      <c r="E57" s="246"/>
      <c r="F57" s="246"/>
      <c r="G57" s="230">
        <f t="shared" si="0"/>
        <v>0</v>
      </c>
      <c r="L57" s="224"/>
      <c r="M57" s="224"/>
      <c r="N57" s="224"/>
      <c r="O57" s="224"/>
    </row>
    <row r="58" spans="3:15" ht="18" customHeight="1" x14ac:dyDescent="0.2">
      <c r="D58" s="149" t="s">
        <v>82</v>
      </c>
      <c r="E58" s="216">
        <f>SUM(E52:E57)</f>
        <v>0</v>
      </c>
      <c r="F58" s="216">
        <f>SUM(F52:F57)</f>
        <v>0</v>
      </c>
      <c r="G58" s="216">
        <f t="shared" si="0"/>
        <v>0</v>
      </c>
      <c r="L58" s="224"/>
      <c r="M58" s="224"/>
      <c r="N58" s="224"/>
      <c r="O58" s="224"/>
    </row>
    <row r="59" spans="3:15" ht="18" customHeight="1" x14ac:dyDescent="0.2">
      <c r="L59" s="224"/>
      <c r="M59" s="224"/>
      <c r="N59" s="224"/>
      <c r="O59" s="224"/>
    </row>
    <row r="60" spans="3:15" ht="18" customHeight="1" x14ac:dyDescent="0.2">
      <c r="I60" s="165"/>
      <c r="O60" s="224"/>
    </row>
    <row r="61" spans="3:15" ht="18" customHeight="1" x14ac:dyDescent="0.2">
      <c r="C61" s="203" t="s">
        <v>118</v>
      </c>
    </row>
    <row r="62" spans="3:15" ht="18" customHeight="1" x14ac:dyDescent="0.2">
      <c r="G62" s="204" t="s">
        <v>99</v>
      </c>
      <c r="K62" s="14" t="s">
        <v>99</v>
      </c>
    </row>
    <row r="63" spans="3:15" ht="18" customHeight="1" x14ac:dyDescent="0.2">
      <c r="D63" s="19"/>
      <c r="E63" s="771" t="str">
        <f>IF(A7=1,"日本人","全体")</f>
        <v>全体</v>
      </c>
      <c r="F63" s="771"/>
      <c r="G63" s="771"/>
      <c r="H63" s="771" t="s">
        <v>176</v>
      </c>
      <c r="I63" s="771"/>
      <c r="J63" s="771"/>
      <c r="K63" s="769" t="s">
        <v>82</v>
      </c>
    </row>
    <row r="64" spans="3:15" ht="18" customHeight="1" thickBot="1" x14ac:dyDescent="0.25">
      <c r="D64" s="17"/>
      <c r="E64" s="205" t="s">
        <v>54</v>
      </c>
      <c r="F64" s="205" t="s">
        <v>55</v>
      </c>
      <c r="G64" s="15" t="str">
        <f>IF(A7=1,"小計","計")</f>
        <v>計</v>
      </c>
      <c r="H64" s="205" t="s">
        <v>54</v>
      </c>
      <c r="I64" s="205" t="s">
        <v>55</v>
      </c>
      <c r="J64" s="205" t="s">
        <v>177</v>
      </c>
      <c r="K64" s="770"/>
    </row>
    <row r="65" spans="3:11" ht="18" customHeight="1" x14ac:dyDescent="0.2">
      <c r="D65" s="225" t="s">
        <v>57</v>
      </c>
      <c r="E65" s="250"/>
      <c r="F65" s="251"/>
      <c r="G65" s="231">
        <f t="shared" ref="G65:G71" si="1">SUM(E65:F65)</f>
        <v>0</v>
      </c>
      <c r="H65" s="250"/>
      <c r="I65" s="251"/>
      <c r="J65" s="232">
        <f t="shared" ref="J65:J70" si="2">SUM(H65:I65)</f>
        <v>0</v>
      </c>
      <c r="K65" s="232">
        <f>G65+J65</f>
        <v>0</v>
      </c>
    </row>
    <row r="66" spans="3:11" ht="18" customHeight="1" x14ac:dyDescent="0.2">
      <c r="D66" s="202" t="s">
        <v>58</v>
      </c>
      <c r="E66" s="252"/>
      <c r="F66" s="253"/>
      <c r="G66" s="233">
        <f t="shared" si="1"/>
        <v>0</v>
      </c>
      <c r="H66" s="252"/>
      <c r="I66" s="253"/>
      <c r="J66" s="234">
        <f t="shared" si="2"/>
        <v>0</v>
      </c>
      <c r="K66" s="234">
        <f t="shared" ref="K66:K71" si="3">G66+J66</f>
        <v>0</v>
      </c>
    </row>
    <row r="67" spans="3:11" ht="18" customHeight="1" x14ac:dyDescent="0.2">
      <c r="D67" s="202" t="s">
        <v>152</v>
      </c>
      <c r="E67" s="254"/>
      <c r="F67" s="253"/>
      <c r="G67" s="233">
        <f t="shared" si="1"/>
        <v>0</v>
      </c>
      <c r="H67" s="254"/>
      <c r="I67" s="253"/>
      <c r="J67" s="234">
        <f t="shared" si="2"/>
        <v>0</v>
      </c>
      <c r="K67" s="234">
        <f t="shared" si="3"/>
        <v>0</v>
      </c>
    </row>
    <row r="68" spans="3:11" ht="18" customHeight="1" x14ac:dyDescent="0.2">
      <c r="D68" s="202" t="s">
        <v>59</v>
      </c>
      <c r="E68" s="254"/>
      <c r="F68" s="253"/>
      <c r="G68" s="233">
        <f t="shared" si="1"/>
        <v>0</v>
      </c>
      <c r="H68" s="254"/>
      <c r="I68" s="253"/>
      <c r="J68" s="234">
        <f t="shared" si="2"/>
        <v>0</v>
      </c>
      <c r="K68" s="234">
        <f t="shared" si="3"/>
        <v>0</v>
      </c>
    </row>
    <row r="69" spans="3:11" ht="18" customHeight="1" x14ac:dyDescent="0.2">
      <c r="D69" s="228" t="s">
        <v>151</v>
      </c>
      <c r="E69" s="255"/>
      <c r="F69" s="256"/>
      <c r="G69" s="235">
        <f t="shared" si="1"/>
        <v>0</v>
      </c>
      <c r="H69" s="255"/>
      <c r="I69" s="256"/>
      <c r="J69" s="236">
        <f t="shared" si="2"/>
        <v>0</v>
      </c>
      <c r="K69" s="236">
        <f t="shared" si="3"/>
        <v>0</v>
      </c>
    </row>
    <row r="70" spans="3:11" ht="18" customHeight="1" thickBot="1" x14ac:dyDescent="0.25">
      <c r="D70" s="214" t="s">
        <v>60</v>
      </c>
      <c r="E70" s="257"/>
      <c r="F70" s="258"/>
      <c r="G70" s="237">
        <f t="shared" si="1"/>
        <v>0</v>
      </c>
      <c r="H70" s="257"/>
      <c r="I70" s="258"/>
      <c r="J70" s="238">
        <f t="shared" si="2"/>
        <v>0</v>
      </c>
      <c r="K70" s="238">
        <f t="shared" si="3"/>
        <v>0</v>
      </c>
    </row>
    <row r="71" spans="3:11" ht="18" customHeight="1" x14ac:dyDescent="0.2">
      <c r="D71" s="149" t="s">
        <v>82</v>
      </c>
      <c r="E71" s="216">
        <f>SUM(E65:E70)</f>
        <v>0</v>
      </c>
      <c r="F71" s="216">
        <f>SUM(F65:F70)</f>
        <v>0</v>
      </c>
      <c r="G71" s="216">
        <f t="shared" si="1"/>
        <v>0</v>
      </c>
      <c r="H71" s="216">
        <f>SUM(H65:H70)</f>
        <v>0</v>
      </c>
      <c r="I71" s="216">
        <f>SUM(I65:I70)</f>
        <v>0</v>
      </c>
      <c r="J71" s="216">
        <f>SUM(J65:J70)</f>
        <v>0</v>
      </c>
      <c r="K71" s="216">
        <f t="shared" si="3"/>
        <v>0</v>
      </c>
    </row>
    <row r="72" spans="3:11" ht="18" customHeight="1" x14ac:dyDescent="0.2"/>
    <row r="73" spans="3:11" ht="18" customHeight="1" x14ac:dyDescent="0.2"/>
    <row r="74" spans="3:11" ht="18" customHeight="1" x14ac:dyDescent="0.2">
      <c r="D74" s="239" t="s">
        <v>362</v>
      </c>
      <c r="G74" s="224"/>
      <c r="H74" s="224"/>
      <c r="I74" s="224"/>
      <c r="J74" s="224"/>
      <c r="K74" s="224"/>
    </row>
    <row r="75" spans="3:11" ht="18" customHeight="1" x14ac:dyDescent="0.2">
      <c r="D75" s="240" t="s">
        <v>216</v>
      </c>
      <c r="E75" s="224"/>
      <c r="F75" s="224"/>
      <c r="G75" s="224"/>
      <c r="H75" s="224"/>
      <c r="I75" s="224"/>
      <c r="J75" s="224"/>
      <c r="K75" s="224"/>
    </row>
    <row r="76" spans="3:11" ht="18" customHeight="1" x14ac:dyDescent="0.2">
      <c r="D76" s="240" t="s">
        <v>112</v>
      </c>
      <c r="E76" s="224"/>
      <c r="F76" s="224"/>
      <c r="G76" s="224"/>
      <c r="H76" s="224"/>
      <c r="I76" s="224"/>
      <c r="J76" s="224"/>
      <c r="K76" s="224"/>
    </row>
    <row r="77" spans="3:11" ht="18" customHeight="1" x14ac:dyDescent="0.2">
      <c r="D77" s="241"/>
      <c r="E77" s="224"/>
      <c r="F77" s="224"/>
      <c r="G77" s="224"/>
      <c r="H77" s="224"/>
      <c r="I77" s="224"/>
      <c r="J77" s="224"/>
      <c r="K77" s="224"/>
    </row>
    <row r="78" spans="3:11" ht="18" customHeight="1" x14ac:dyDescent="0.2">
      <c r="C78" s="224"/>
      <c r="D78" s="239" t="s">
        <v>113</v>
      </c>
      <c r="E78" s="224"/>
      <c r="F78" s="224"/>
      <c r="G78" s="224"/>
      <c r="H78" s="224"/>
      <c r="I78" s="224"/>
      <c r="J78" s="224"/>
      <c r="K78" s="224"/>
    </row>
    <row r="79" spans="3:11" ht="18" customHeight="1" x14ac:dyDescent="0.2">
      <c r="C79" s="224"/>
      <c r="D79" s="240" t="s">
        <v>119</v>
      </c>
      <c r="E79" s="224"/>
      <c r="F79" s="224"/>
      <c r="G79" s="224"/>
      <c r="H79" s="224"/>
      <c r="I79" s="224"/>
      <c r="J79" s="224"/>
      <c r="K79" s="224"/>
    </row>
    <row r="80" spans="3:11" ht="13" customHeight="1" x14ac:dyDescent="0.2">
      <c r="C80" s="224"/>
      <c r="D80" s="224"/>
      <c r="E80" s="224"/>
      <c r="F80" s="224"/>
      <c r="G80" s="224"/>
      <c r="H80" s="224"/>
      <c r="I80" s="224"/>
      <c r="J80" s="224"/>
      <c r="K80" s="224"/>
    </row>
    <row r="81" spans="3:11" ht="13" customHeight="1" x14ac:dyDescent="0.2">
      <c r="C81" s="224"/>
      <c r="D81" s="224"/>
      <c r="E81" s="224"/>
      <c r="F81" s="224"/>
      <c r="G81" s="224"/>
      <c r="H81" s="224"/>
      <c r="I81" s="224"/>
      <c r="J81" s="224"/>
      <c r="K81" s="224"/>
    </row>
    <row r="82" spans="3:11" ht="13" customHeight="1" x14ac:dyDescent="0.2">
      <c r="C82" s="224"/>
      <c r="D82" s="224"/>
      <c r="E82" s="224"/>
      <c r="F82" s="224"/>
      <c r="G82" s="224"/>
      <c r="H82" s="224"/>
      <c r="I82" s="224"/>
      <c r="J82" s="224"/>
      <c r="K82" s="224"/>
    </row>
    <row r="83" spans="3:11" ht="13" customHeight="1" x14ac:dyDescent="0.2">
      <c r="C83" s="224"/>
      <c r="D83" s="224"/>
      <c r="E83" s="224"/>
      <c r="F83" s="224"/>
      <c r="G83" s="224"/>
      <c r="H83" s="224"/>
      <c r="I83" s="224"/>
      <c r="J83" s="224"/>
      <c r="K83" s="224"/>
    </row>
    <row r="84" spans="3:11" ht="13" customHeight="1" x14ac:dyDescent="0.2">
      <c r="C84" s="224"/>
      <c r="D84" s="224"/>
      <c r="E84" s="224"/>
      <c r="F84" s="224"/>
      <c r="G84" s="224"/>
      <c r="H84" s="224"/>
      <c r="I84" s="224"/>
      <c r="J84" s="224"/>
      <c r="K84" s="224"/>
    </row>
    <row r="85" spans="3:11" ht="13" customHeight="1" x14ac:dyDescent="0.2">
      <c r="C85" s="224"/>
      <c r="D85" s="224"/>
      <c r="E85" s="224"/>
      <c r="F85" s="224"/>
    </row>
  </sheetData>
  <sheetProtection selectLockedCells="1"/>
  <mergeCells count="6">
    <mergeCell ref="L8:L9"/>
    <mergeCell ref="M8:M9"/>
    <mergeCell ref="N8:N9"/>
    <mergeCell ref="K63:K64"/>
    <mergeCell ref="E63:G63"/>
    <mergeCell ref="H63:J63"/>
  </mergeCells>
  <phoneticPr fontId="3"/>
  <conditionalFormatting sqref="E13 E28 E42 E50 G62">
    <cfRule type="expression" dxfId="3" priority="3">
      <formula>IF($A$7=2,TRUE,FALSE)</formula>
    </cfRule>
  </conditionalFormatting>
  <conditionalFormatting sqref="E36">
    <cfRule type="expression" dxfId="2" priority="1">
      <formula>IF($A$7=2,TRUE,FALSE)</formula>
    </cfRule>
  </conditionalFormatting>
  <conditionalFormatting sqref="F13:G15 F28:G32 F36:G38 F42:G46 F50:G58 H62:K71">
    <cfRule type="expression" dxfId="1" priority="4">
      <formula>IF($A$7=2,TRUE,FALSE)</formula>
    </cfRule>
  </conditionalFormatting>
  <conditionalFormatting sqref="G65:G70">
    <cfRule type="expression" dxfId="0" priority="2">
      <formula>IF($A$7=2,TRUE,FALSE)</formula>
    </cfRule>
  </conditionalFormatting>
  <dataValidations count="15">
    <dataValidation showInputMessage="1" showErrorMessage="1" sqref="E23:F26" xr:uid="{00000000-0002-0000-0200-000000000000}"/>
    <dataValidation type="custom" allowBlank="1" showInputMessage="1" showErrorMessage="1" sqref="H71:K71" xr:uid="{00000000-0002-0000-0200-000001000000}">
      <formula1>0</formula1>
    </dataValidation>
    <dataValidation type="whole" operator="equal" showInputMessage="1" showErrorMessage="1" error="日帰りなので、宿泊費は入力できません。" sqref="E66 H66" xr:uid="{00000000-0002-0000-0200-000002000000}">
      <formula1>0</formula1>
    </dataValidation>
    <dataValidation type="custom" showInputMessage="1" showErrorMessage="1" error="１～６のいずれか一つの項目にデータを入力してください。" sqref="F15" xr:uid="{00000000-0002-0000-0200-000003000000}">
      <formula1>IF($G$32+$G$38+$G$46+$G$58+$K$71=0,TRUE,FALSE)</formula1>
    </dataValidation>
    <dataValidation type="custom" showInputMessage="1" showErrorMessage="1" error="１～６のいずれか一つの項目にデータを入力してください。" sqref="F38" xr:uid="{00000000-0002-0000-0200-000004000000}">
      <formula1>IF($G$15+$G$32+$G$46+$G$58+$K$71=0,TRUE,FALSE)</formula1>
    </dataValidation>
    <dataValidation type="custom" showInputMessage="1" showErrorMessage="1" error="１～６のいずれか一つの項目にデータを入力してください。" sqref="F44:F45" xr:uid="{00000000-0002-0000-0200-000005000000}">
      <formula1>IF($G$15+$G$32+$G$38+$G$58+$K$71=0,TRUE,FALSE)</formula1>
    </dataValidation>
    <dataValidation type="custom" showInputMessage="1" showErrorMessage="1" error="１～６のいずれか一つの項目にデータを入力してください。" sqref="F30:F31" xr:uid="{00000000-0002-0000-0200-000006000000}">
      <formula1>IF($G$15+$G$38+$G$46+$G$58+$K$71=0,TRUE,FALSE)</formula1>
    </dataValidation>
    <dataValidation type="custom" allowBlank="1" showInputMessage="1" showErrorMessage="1" error="１～６のいずれか一つの項目にデータを入力してください。" sqref="F52:F57" xr:uid="{00000000-0002-0000-0200-000007000000}">
      <formula1>IF($G$15+$G$32+$G$38+$G$46+$K$71=0,TRUE,FALSE)</formula1>
    </dataValidation>
    <dataValidation type="custom" showInputMessage="1" showErrorMessage="1" error="１～６のいずれか一つの項目にデータを入力してください。" sqref="H65 I65:I70 H67:H70" xr:uid="{00000000-0002-0000-0200-000008000000}">
      <formula1>IF($G$15+$G$32+$G$38+$G$46+$G$58=0,TRUE,FALSE)</formula1>
    </dataValidation>
    <dataValidation type="custom" showInputMessage="1" showErrorMessage="1" error="１～６のいずれか一つの項目にデータを入力してください。" sqref="E52:E57" xr:uid="{00000000-0002-0000-0200-000009000000}">
      <formula1>IF(OR(AND($A$7=1,$G$15+$G$32+$G$38+$G$46+$K$71=0),AND($A$7=2,$E$15+$E$32+$E$38+$E$46+$G$71=0)),TRUE,FALSE)</formula1>
    </dataValidation>
    <dataValidation type="custom" showInputMessage="1" showErrorMessage="1" error="１～６のいずれか一つの項目にデータを入力してください。" sqref="E44:E45" xr:uid="{00000000-0002-0000-0200-00000A000000}">
      <formula1>IF(OR(AND($A$7=1,$G$15+$G$32+$G$38+$G$58+$K$71=0),AND($A$7=2,$E$15+$E$32+$E$38+$E$58+$G$71=0)),TRUE,FALSE)</formula1>
    </dataValidation>
    <dataValidation type="custom" showInputMessage="1" showErrorMessage="1" error="１～６のいずれか一つの項目にデータを入力してください。" sqref="E38" xr:uid="{00000000-0002-0000-0200-00000B000000}">
      <formula1>IF(OR(AND($A$7=1,$G$15+$G$32+$G$46+$G$58+$K$71=0),AND($A$7=2,$E$15+$E$32+$E$46+$E$58+$G$71=0)),TRUE,FALSE)</formula1>
    </dataValidation>
    <dataValidation type="custom" showInputMessage="1" showErrorMessage="1" error="１～６のいずれか一つの項目にデータを入力してください。" sqref="E30:E31" xr:uid="{00000000-0002-0000-0200-00000C000000}">
      <formula1>IF(OR(AND($A$7=1,$G$15+$G$38+$G$46+$G$58+$K$71=0),AND($A$7=2,$E$15+$E$38+$E$46+$E$58+$G$71=0)),TRUE,FALSE)</formula1>
    </dataValidation>
    <dataValidation type="custom" showInputMessage="1" showErrorMessage="1" error="１～６のいずれか一つの項目にデータを入力してください。" sqref="E15" xr:uid="{00000000-0002-0000-0200-00000D000000}">
      <formula1>IF(OR(AND($A$7=1,$G$32+$G$38+$G$46+$G$58+$K$71=0),AND($A$7=2,$E$32+$E$38+$E$46+$E$58+$G$71=0)),TRUE,FALSE)</formula1>
    </dataValidation>
    <dataValidation type="custom" showErrorMessage="1" error="１～６のいずれか一つの項目にデータを入力してください。" sqref="E65 F65:F70 E67:E70" xr:uid="{00000000-0002-0000-0200-00000E000000}">
      <formula1>IF(OR(AND($A$7=1,$G$15+$G$32+$G$38+$G$46+$G$58=0),AND($A$7=2,$E$15+$E$32+$E$38+$E$46+$E$58=0)),TRUE,FALSE)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ignoredErrors>
    <ignoredError sqref="N10:N4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Group Box 1">
              <controlPr defaultSize="0" autoFill="0" autoPict="0">
                <anchor moveWithCells="1">
                  <from>
                    <xdr:col>3</xdr:col>
                    <xdr:colOff>0</xdr:colOff>
                    <xdr:row>19</xdr:row>
                    <xdr:rowOff>19050</xdr:rowOff>
                  </from>
                  <to>
                    <xdr:col>6</xdr:col>
                    <xdr:colOff>800100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Option Button 2">
              <controlPr defaultSize="0" autoFill="0" autoLine="0" autoPict="0">
                <anchor moveWithCells="1">
                  <from>
                    <xdr:col>3</xdr:col>
                    <xdr:colOff>127000</xdr:colOff>
                    <xdr:row>20</xdr:row>
                    <xdr:rowOff>12700</xdr:rowOff>
                  </from>
                  <to>
                    <xdr:col>4</xdr:col>
                    <xdr:colOff>317500</xdr:colOff>
                    <xdr:row>21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Option Button 3">
              <controlPr defaultSize="0" autoFill="0" autoLine="0" autoPict="0">
                <anchor moveWithCells="1">
                  <from>
                    <xdr:col>5</xdr:col>
                    <xdr:colOff>19050</xdr:colOff>
                    <xdr:row>20</xdr:row>
                    <xdr:rowOff>19050</xdr:rowOff>
                  </from>
                  <to>
                    <xdr:col>6</xdr:col>
                    <xdr:colOff>641350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Group Box 5">
              <controlPr defaultSize="0" autoFill="0" autoPict="0">
                <anchor moveWithCells="1">
                  <from>
                    <xdr:col>3</xdr:col>
                    <xdr:colOff>12700</xdr:colOff>
                    <xdr:row>6</xdr:row>
                    <xdr:rowOff>12700</xdr:rowOff>
                  </from>
                  <to>
                    <xdr:col>7</xdr:col>
                    <xdr:colOff>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Option Button 6">
              <controlPr defaultSize="0" autoFill="0" autoLine="0" autoPict="0">
                <anchor moveWithCells="1">
                  <from>
                    <xdr:col>4</xdr:col>
                    <xdr:colOff>260350</xdr:colOff>
                    <xdr:row>6</xdr:row>
                    <xdr:rowOff>114300</xdr:rowOff>
                  </from>
                  <to>
                    <xdr:col>6</xdr:col>
                    <xdr:colOff>533400</xdr:colOff>
                    <xdr:row>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Option Button 7">
              <controlPr defaultSize="0" autoFill="0" autoLine="0" autoPict="0">
                <anchor>
                  <from>
                    <xdr:col>3</xdr:col>
                    <xdr:colOff>114300</xdr:colOff>
                    <xdr:row>6</xdr:row>
                    <xdr:rowOff>152400</xdr:rowOff>
                  </from>
                  <to>
                    <xdr:col>4</xdr:col>
                    <xdr:colOff>0</xdr:colOff>
                    <xdr:row>8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00FF"/>
    <pageSetUpPr fitToPage="1"/>
  </sheetPr>
  <dimension ref="B1:K136"/>
  <sheetViews>
    <sheetView workbookViewId="0"/>
  </sheetViews>
  <sheetFormatPr defaultColWidth="18.6328125" defaultRowHeight="12.75" customHeight="1" x14ac:dyDescent="0.2"/>
  <cols>
    <col min="1" max="1" width="4.453125" style="25" customWidth="1"/>
    <col min="2" max="2" width="1.26953125" style="25" customWidth="1"/>
    <col min="3" max="3" width="4.26953125" style="25" customWidth="1"/>
    <col min="4" max="4" width="15.6328125" style="25" customWidth="1"/>
    <col min="5" max="10" width="14.6328125" style="25" customWidth="1"/>
    <col min="11" max="11" width="1.453125" style="25" customWidth="1"/>
    <col min="12" max="16384" width="18.6328125" style="25"/>
  </cols>
  <sheetData>
    <row r="1" spans="2:11" s="305" customFormat="1" ht="18.75" customHeight="1" x14ac:dyDescent="0.2">
      <c r="J1" s="346" t="s">
        <v>383</v>
      </c>
    </row>
    <row r="2" spans="2:11" s="80" customFormat="1" ht="25" customHeight="1" x14ac:dyDescent="0.2">
      <c r="B2" s="305"/>
      <c r="C2" s="738"/>
      <c r="D2" s="824" t="s">
        <v>265</v>
      </c>
      <c r="E2" s="825"/>
      <c r="F2" s="825"/>
      <c r="G2" s="825"/>
      <c r="H2" s="825"/>
      <c r="I2" s="825"/>
      <c r="J2" s="825"/>
    </row>
    <row r="3" spans="2:11" s="80" customFormat="1" ht="25" customHeight="1" thickBot="1" x14ac:dyDescent="0.25">
      <c r="B3" s="305"/>
      <c r="C3" s="738"/>
      <c r="D3" s="826"/>
      <c r="E3" s="827"/>
      <c r="F3" s="827"/>
      <c r="G3" s="827"/>
      <c r="H3" s="827"/>
      <c r="I3" s="827"/>
      <c r="J3" s="827"/>
      <c r="K3" s="82"/>
    </row>
    <row r="4" spans="2:11" s="80" customFormat="1" ht="10" customHeight="1" thickTop="1" x14ac:dyDescent="0.2">
      <c r="B4" s="305"/>
      <c r="C4" s="739"/>
      <c r="D4" s="828"/>
      <c r="E4" s="828"/>
      <c r="F4" s="828"/>
      <c r="G4" s="828"/>
      <c r="H4" s="828"/>
      <c r="I4" s="828"/>
      <c r="J4" s="828"/>
      <c r="K4" s="82"/>
    </row>
    <row r="5" spans="2:11" s="79" customFormat="1" ht="6.75" customHeight="1" x14ac:dyDescent="0.2">
      <c r="C5" s="81"/>
      <c r="D5" s="81"/>
      <c r="E5" s="82"/>
      <c r="F5" s="82"/>
      <c r="G5" s="82"/>
      <c r="H5" s="82"/>
      <c r="I5" s="82"/>
      <c r="J5" s="82"/>
      <c r="K5" s="82"/>
    </row>
    <row r="6" spans="2:11" s="79" customFormat="1" ht="18.75" customHeight="1" thickBot="1" x14ac:dyDescent="0.25">
      <c r="C6" s="303" t="s">
        <v>266</v>
      </c>
      <c r="D6" s="304"/>
      <c r="E6" s="304"/>
      <c r="F6" s="304"/>
      <c r="G6" s="304"/>
      <c r="H6" s="304"/>
      <c r="I6" s="304"/>
      <c r="J6" s="304"/>
      <c r="K6" s="82"/>
    </row>
    <row r="7" spans="2:11" s="79" customFormat="1" ht="25" customHeight="1" x14ac:dyDescent="0.2">
      <c r="C7" s="305"/>
      <c r="D7" s="829"/>
      <c r="E7" s="830"/>
      <c r="F7" s="830"/>
      <c r="G7" s="830"/>
      <c r="H7" s="830"/>
      <c r="I7" s="830"/>
      <c r="J7" s="831"/>
      <c r="K7" s="82"/>
    </row>
    <row r="8" spans="2:11" s="79" customFormat="1" ht="25" customHeight="1" x14ac:dyDescent="0.2">
      <c r="C8" s="305"/>
      <c r="D8" s="832"/>
      <c r="E8" s="833"/>
      <c r="F8" s="833"/>
      <c r="G8" s="833"/>
      <c r="H8" s="833"/>
      <c r="I8" s="833"/>
      <c r="J8" s="834"/>
      <c r="K8" s="82"/>
    </row>
    <row r="9" spans="2:11" s="79" customFormat="1" ht="25" customHeight="1" thickBot="1" x14ac:dyDescent="0.25">
      <c r="C9" s="305"/>
      <c r="D9" s="835"/>
      <c r="E9" s="836"/>
      <c r="F9" s="836"/>
      <c r="G9" s="836"/>
      <c r="H9" s="836"/>
      <c r="I9" s="836"/>
      <c r="J9" s="837"/>
      <c r="K9" s="82"/>
    </row>
    <row r="10" spans="2:11" s="79" customFormat="1" ht="6" customHeight="1" x14ac:dyDescent="0.2">
      <c r="C10" s="305"/>
      <c r="D10" s="304"/>
      <c r="E10" s="304"/>
      <c r="F10" s="304"/>
      <c r="G10" s="304"/>
      <c r="H10" s="304"/>
      <c r="I10" s="304"/>
      <c r="J10" s="304"/>
      <c r="K10" s="82"/>
    </row>
    <row r="11" spans="2:11" s="79" customFormat="1" ht="18.75" customHeight="1" thickBot="1" x14ac:dyDescent="0.25">
      <c r="C11" s="303" t="s">
        <v>282</v>
      </c>
      <c r="D11" s="304"/>
      <c r="E11" s="304"/>
      <c r="F11" s="304"/>
      <c r="G11" s="304"/>
      <c r="H11" s="304"/>
      <c r="I11" s="304"/>
      <c r="J11" s="304"/>
      <c r="K11" s="82"/>
    </row>
    <row r="12" spans="2:11" s="79" customFormat="1" ht="18.75" customHeight="1" x14ac:dyDescent="0.2">
      <c r="C12" s="305"/>
      <c r="D12" s="740" t="s">
        <v>283</v>
      </c>
      <c r="E12" s="347"/>
      <c r="F12" s="347"/>
      <c r="G12" s="347"/>
      <c r="H12" s="347"/>
      <c r="I12" s="347"/>
      <c r="J12" s="348"/>
      <c r="K12" s="82"/>
    </row>
    <row r="13" spans="2:11" s="79" customFormat="1" ht="25" customHeight="1" x14ac:dyDescent="0.2">
      <c r="C13" s="305"/>
      <c r="D13" s="832"/>
      <c r="E13" s="833"/>
      <c r="F13" s="833"/>
      <c r="G13" s="833"/>
      <c r="H13" s="833"/>
      <c r="I13" s="833"/>
      <c r="J13" s="834"/>
      <c r="K13" s="82"/>
    </row>
    <row r="14" spans="2:11" s="79" customFormat="1" ht="25" customHeight="1" x14ac:dyDescent="0.2">
      <c r="C14" s="305"/>
      <c r="D14" s="832"/>
      <c r="E14" s="833"/>
      <c r="F14" s="833"/>
      <c r="G14" s="833"/>
      <c r="H14" s="833"/>
      <c r="I14" s="833"/>
      <c r="J14" s="834"/>
      <c r="K14" s="82"/>
    </row>
    <row r="15" spans="2:11" s="79" customFormat="1" ht="18.75" customHeight="1" x14ac:dyDescent="0.2">
      <c r="C15" s="305"/>
      <c r="D15" s="741" t="s">
        <v>284</v>
      </c>
      <c r="E15" s="349"/>
      <c r="F15" s="349"/>
      <c r="G15" s="349"/>
      <c r="H15" s="349"/>
      <c r="I15" s="349"/>
      <c r="J15" s="350"/>
      <c r="K15" s="82"/>
    </row>
    <row r="16" spans="2:11" s="79" customFormat="1" ht="25" customHeight="1" x14ac:dyDescent="0.2">
      <c r="C16" s="305"/>
      <c r="D16" s="832"/>
      <c r="E16" s="833"/>
      <c r="F16" s="833"/>
      <c r="G16" s="833"/>
      <c r="H16" s="833"/>
      <c r="I16" s="833"/>
      <c r="J16" s="834"/>
      <c r="K16" s="82"/>
    </row>
    <row r="17" spans="2:11" s="79" customFormat="1" ht="25" customHeight="1" thickBot="1" x14ac:dyDescent="0.25">
      <c r="C17" s="305"/>
      <c r="D17" s="835"/>
      <c r="E17" s="836"/>
      <c r="F17" s="836"/>
      <c r="G17" s="836"/>
      <c r="H17" s="836"/>
      <c r="I17" s="836"/>
      <c r="J17" s="837"/>
      <c r="K17" s="82"/>
    </row>
    <row r="18" spans="2:11" s="79" customFormat="1" ht="10.5" customHeight="1" x14ac:dyDescent="0.2">
      <c r="C18" s="305"/>
      <c r="D18" s="305"/>
      <c r="E18" s="305"/>
      <c r="F18" s="305"/>
      <c r="G18" s="305"/>
      <c r="H18" s="305"/>
      <c r="I18" s="305"/>
      <c r="J18" s="305"/>
      <c r="K18" s="82"/>
    </row>
    <row r="19" spans="2:11" s="80" customFormat="1" ht="22.5" customHeight="1" x14ac:dyDescent="0.2">
      <c r="B19" s="89"/>
      <c r="C19" s="785" t="s">
        <v>285</v>
      </c>
      <c r="D19" s="785"/>
      <c r="E19" s="785"/>
      <c r="F19" s="785"/>
      <c r="G19" s="785"/>
      <c r="H19" s="785"/>
      <c r="I19" s="785"/>
      <c r="J19" s="785"/>
      <c r="K19" s="89"/>
    </row>
    <row r="20" spans="2:11" s="351" customFormat="1" ht="9.75" customHeight="1" x14ac:dyDescent="0.2">
      <c r="B20" s="352"/>
      <c r="C20" s="353"/>
      <c r="D20" s="353"/>
      <c r="E20" s="353"/>
      <c r="F20" s="353"/>
      <c r="G20" s="353"/>
      <c r="H20" s="353"/>
      <c r="I20" s="353"/>
      <c r="J20" s="353"/>
      <c r="K20" s="352"/>
    </row>
    <row r="21" spans="2:11" s="79" customFormat="1" ht="13.5" customHeight="1" thickBot="1" x14ac:dyDescent="0.25">
      <c r="B21" s="83"/>
      <c r="C21" s="83"/>
      <c r="D21" s="83"/>
      <c r="E21" s="83"/>
      <c r="F21" s="83"/>
      <c r="G21" s="83"/>
      <c r="H21" s="91" t="s">
        <v>96</v>
      </c>
      <c r="I21" s="83"/>
      <c r="J21" s="91" t="s">
        <v>98</v>
      </c>
      <c r="K21" s="83"/>
    </row>
    <row r="22" spans="2:11" s="79" customFormat="1" ht="6" customHeight="1" x14ac:dyDescent="0.2">
      <c r="B22" s="83"/>
      <c r="C22" s="83"/>
      <c r="D22" s="807"/>
      <c r="E22" s="808"/>
      <c r="F22" s="792" t="s">
        <v>35</v>
      </c>
      <c r="G22" s="84"/>
      <c r="H22" s="84"/>
      <c r="I22" s="792" t="s">
        <v>36</v>
      </c>
      <c r="J22" s="85"/>
      <c r="K22" s="83"/>
    </row>
    <row r="23" spans="2:11" s="79" customFormat="1" ht="6" customHeight="1" x14ac:dyDescent="0.2">
      <c r="B23" s="83"/>
      <c r="C23" s="83"/>
      <c r="D23" s="809"/>
      <c r="E23" s="810"/>
      <c r="F23" s="793"/>
      <c r="G23" s="800" t="s">
        <v>93</v>
      </c>
      <c r="H23" s="134"/>
      <c r="I23" s="793"/>
      <c r="J23" s="775" t="s">
        <v>37</v>
      </c>
      <c r="K23" s="83"/>
    </row>
    <row r="24" spans="2:11" s="87" customFormat="1" ht="30" customHeight="1" thickBot="1" x14ac:dyDescent="0.25">
      <c r="B24" s="86"/>
      <c r="C24" s="86"/>
      <c r="D24" s="811"/>
      <c r="E24" s="812"/>
      <c r="F24" s="794"/>
      <c r="G24" s="801"/>
      <c r="H24" s="135" t="s">
        <v>94</v>
      </c>
      <c r="I24" s="794"/>
      <c r="J24" s="776"/>
      <c r="K24" s="86"/>
    </row>
    <row r="25" spans="2:11" s="79" customFormat="1" ht="20.149999999999999" customHeight="1" x14ac:dyDescent="0.2">
      <c r="B25" s="83"/>
      <c r="C25" s="83"/>
      <c r="D25" s="772" t="s">
        <v>239</v>
      </c>
      <c r="E25" s="328"/>
      <c r="F25" s="306">
        <f>計算シート２!L47</f>
        <v>0</v>
      </c>
      <c r="G25" s="307">
        <f>計算シート２!M47</f>
        <v>0</v>
      </c>
      <c r="H25" s="308">
        <f>計算シート２!N47</f>
        <v>0</v>
      </c>
      <c r="I25" s="309">
        <f>計算シート２!Z47</f>
        <v>0</v>
      </c>
      <c r="J25" s="310">
        <f>計算シート２!AD47</f>
        <v>0</v>
      </c>
      <c r="K25" s="83"/>
    </row>
    <row r="26" spans="2:11" s="79" customFormat="1" ht="20.149999999999999" customHeight="1" x14ac:dyDescent="0.2">
      <c r="B26" s="83"/>
      <c r="C26" s="83"/>
      <c r="D26" s="773"/>
      <c r="E26" s="311" t="s">
        <v>267</v>
      </c>
      <c r="F26" s="312">
        <f>計算シート２!D47</f>
        <v>0</v>
      </c>
      <c r="G26" s="261">
        <f>計算シート２!E47</f>
        <v>0</v>
      </c>
      <c r="H26" s="262">
        <f>計算シート２!F47</f>
        <v>0</v>
      </c>
      <c r="I26" s="263">
        <f>計算シート２!X47</f>
        <v>0</v>
      </c>
      <c r="J26" s="264">
        <f>計算シート２!AB47</f>
        <v>0</v>
      </c>
      <c r="K26" s="83"/>
    </row>
    <row r="27" spans="2:11" s="79" customFormat="1" ht="20.149999999999999" customHeight="1" x14ac:dyDescent="0.2">
      <c r="B27" s="83"/>
      <c r="C27" s="83"/>
      <c r="D27" s="774"/>
      <c r="E27" s="313" t="s">
        <v>268</v>
      </c>
      <c r="F27" s="314">
        <f>計算シート２!I47</f>
        <v>0</v>
      </c>
      <c r="G27" s="315">
        <f>計算シート２!J47</f>
        <v>0</v>
      </c>
      <c r="H27" s="316">
        <f>計算シート２!K47</f>
        <v>0</v>
      </c>
      <c r="I27" s="317">
        <f>計算シート２!Y47</f>
        <v>0</v>
      </c>
      <c r="J27" s="318">
        <f>計算シート２!AC47</f>
        <v>0</v>
      </c>
      <c r="K27" s="83"/>
    </row>
    <row r="28" spans="2:11" s="79" customFormat="1" ht="20.149999999999999" customHeight="1" thickBot="1" x14ac:dyDescent="0.25">
      <c r="B28" s="83"/>
      <c r="C28" s="83"/>
      <c r="D28" s="781" t="s">
        <v>38</v>
      </c>
      <c r="E28" s="782"/>
      <c r="F28" s="319">
        <f>計算シート２!T47</f>
        <v>0</v>
      </c>
      <c r="G28" s="265">
        <f>計算シート２!U47</f>
        <v>0</v>
      </c>
      <c r="H28" s="266">
        <f>計算シート２!V47</f>
        <v>0</v>
      </c>
      <c r="I28" s="267">
        <f>計算シート２!AA47</f>
        <v>0</v>
      </c>
      <c r="J28" s="268">
        <f>計算シート２!AE47</f>
        <v>0</v>
      </c>
      <c r="K28" s="83"/>
    </row>
    <row r="29" spans="2:11" s="79" customFormat="1" ht="20.149999999999999" customHeight="1" thickBot="1" x14ac:dyDescent="0.25">
      <c r="B29" s="83"/>
      <c r="C29" s="83"/>
      <c r="D29" s="783" t="s">
        <v>19</v>
      </c>
      <c r="E29" s="784"/>
      <c r="F29" s="320">
        <f>F25+F28</f>
        <v>0</v>
      </c>
      <c r="G29" s="131">
        <f>G25+G28</f>
        <v>0</v>
      </c>
      <c r="H29" s="132">
        <f>H25+H28</f>
        <v>0</v>
      </c>
      <c r="I29" s="320">
        <f>I25+I28</f>
        <v>0</v>
      </c>
      <c r="J29" s="133">
        <f>J25+J28</f>
        <v>0</v>
      </c>
      <c r="K29" s="83"/>
    </row>
    <row r="30" spans="2:11" s="79" customFormat="1" ht="15.75" customHeight="1" x14ac:dyDescent="0.2">
      <c r="B30" s="83"/>
      <c r="C30" s="83"/>
      <c r="D30" s="283" t="s">
        <v>280</v>
      </c>
      <c r="E30" s="83"/>
      <c r="F30" s="88"/>
      <c r="G30" s="88"/>
      <c r="H30" s="88"/>
      <c r="I30" s="83"/>
      <c r="J30" s="83"/>
      <c r="K30" s="83"/>
    </row>
    <row r="31" spans="2:11" s="79" customFormat="1" ht="6" customHeight="1" thickBot="1" x14ac:dyDescent="0.25">
      <c r="B31" s="83"/>
      <c r="C31" s="83"/>
      <c r="D31" s="283"/>
      <c r="E31" s="83"/>
      <c r="F31" s="88"/>
      <c r="G31" s="88"/>
      <c r="H31" s="88"/>
      <c r="I31" s="83"/>
      <c r="J31" s="83"/>
      <c r="K31" s="83"/>
    </row>
    <row r="32" spans="2:11" s="80" customFormat="1" ht="20.149999999999999" customHeight="1" thickTop="1" thickBot="1" x14ac:dyDescent="0.25">
      <c r="B32" s="89"/>
      <c r="C32" s="89"/>
      <c r="D32" s="354" t="s">
        <v>43</v>
      </c>
      <c r="E32" s="355">
        <f>計算シート２!T49</f>
        <v>0</v>
      </c>
      <c r="F32" s="90" t="s">
        <v>95</v>
      </c>
      <c r="G32" s="89"/>
      <c r="H32" s="89"/>
      <c r="I32" s="89"/>
    </row>
    <row r="33" spans="2:11" s="79" customFormat="1" ht="8.25" customHeight="1" thickTop="1" x14ac:dyDescent="0.2"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2:11" s="80" customFormat="1" ht="22.5" customHeight="1" x14ac:dyDescent="0.2">
      <c r="B34" s="89"/>
      <c r="C34" s="785" t="s">
        <v>347</v>
      </c>
      <c r="D34" s="785"/>
      <c r="E34" s="785"/>
      <c r="F34" s="785"/>
      <c r="G34" s="785"/>
      <c r="H34" s="785"/>
      <c r="I34" s="785"/>
      <c r="J34" s="785"/>
    </row>
    <row r="35" spans="2:11" s="79" customFormat="1" ht="13.5" customHeight="1" x14ac:dyDescent="0.2">
      <c r="C35" s="321"/>
      <c r="D35" s="321"/>
      <c r="E35" s="321"/>
      <c r="F35" s="321"/>
    </row>
    <row r="36" spans="2:11" s="79" customFormat="1" ht="13.5" customHeight="1" x14ac:dyDescent="0.2">
      <c r="C36" s="322"/>
      <c r="D36" s="322"/>
      <c r="E36" s="322"/>
      <c r="F36" s="322"/>
    </row>
    <row r="37" spans="2:11" s="79" customFormat="1" ht="13.5" customHeight="1" x14ac:dyDescent="0.2"/>
    <row r="38" spans="2:11" s="79" customFormat="1" ht="13" x14ac:dyDescent="0.2"/>
    <row r="39" spans="2:11" s="79" customFormat="1" ht="13" x14ac:dyDescent="0.2"/>
    <row r="40" spans="2:11" s="79" customFormat="1" ht="13" x14ac:dyDescent="0.2"/>
    <row r="41" spans="2:11" s="79" customFormat="1" ht="13" x14ac:dyDescent="0.2"/>
    <row r="42" spans="2:11" s="79" customFormat="1" ht="13" x14ac:dyDescent="0.2"/>
    <row r="43" spans="2:11" ht="13" x14ac:dyDescent="0.2"/>
    <row r="44" spans="2:11" ht="13" x14ac:dyDescent="0.2"/>
    <row r="45" spans="2:11" ht="13" x14ac:dyDescent="0.2"/>
    <row r="46" spans="2:11" ht="13" x14ac:dyDescent="0.2"/>
    <row r="47" spans="2:11" ht="13" x14ac:dyDescent="0.2"/>
    <row r="48" spans="2:11" ht="13" x14ac:dyDescent="0.2"/>
    <row r="49" spans="3:10" ht="13" x14ac:dyDescent="0.2"/>
    <row r="50" spans="3:10" ht="13" x14ac:dyDescent="0.2"/>
    <row r="51" spans="3:10" ht="13" x14ac:dyDescent="0.2"/>
    <row r="52" spans="3:10" ht="13" x14ac:dyDescent="0.2"/>
    <row r="53" spans="3:10" ht="13" x14ac:dyDescent="0.2"/>
    <row r="54" spans="3:10" ht="13" x14ac:dyDescent="0.2"/>
    <row r="55" spans="3:10" ht="13" x14ac:dyDescent="0.2"/>
    <row r="56" spans="3:10" ht="13" x14ac:dyDescent="0.2"/>
    <row r="57" spans="3:10" ht="13" x14ac:dyDescent="0.2"/>
    <row r="58" spans="3:10" ht="13" x14ac:dyDescent="0.2"/>
    <row r="59" spans="3:10" ht="13" x14ac:dyDescent="0.2"/>
    <row r="60" spans="3:10" ht="13" x14ac:dyDescent="0.2"/>
    <row r="61" spans="3:10" ht="13" x14ac:dyDescent="0.2"/>
    <row r="62" spans="3:10" ht="13" x14ac:dyDescent="0.2"/>
    <row r="63" spans="3:10" s="305" customFormat="1" ht="22.5" customHeight="1" x14ac:dyDescent="0.2">
      <c r="C63" s="785" t="s">
        <v>348</v>
      </c>
      <c r="D63" s="785"/>
      <c r="E63" s="785"/>
      <c r="F63" s="785"/>
      <c r="G63" s="785"/>
      <c r="H63" s="785"/>
      <c r="I63" s="785"/>
      <c r="J63" s="785"/>
    </row>
    <row r="64" spans="3:10" ht="12.75" customHeight="1" x14ac:dyDescent="0.2">
      <c r="G64" s="284"/>
      <c r="H64" s="284"/>
      <c r="I64" s="284"/>
      <c r="J64" s="284"/>
    </row>
    <row r="65" spans="3:10" ht="12.75" customHeight="1" thickBot="1" x14ac:dyDescent="0.25">
      <c r="G65" s="284" t="s">
        <v>96</v>
      </c>
      <c r="H65" s="284" t="s">
        <v>249</v>
      </c>
      <c r="I65" s="284"/>
      <c r="J65" s="284" t="s">
        <v>98</v>
      </c>
    </row>
    <row r="66" spans="3:10" ht="6.75" customHeight="1" x14ac:dyDescent="0.2">
      <c r="C66" s="786" t="s">
        <v>45</v>
      </c>
      <c r="D66" s="787"/>
      <c r="E66" s="792" t="s">
        <v>35</v>
      </c>
      <c r="F66" s="84"/>
      <c r="G66" s="84"/>
      <c r="H66" s="795" t="s">
        <v>250</v>
      </c>
      <c r="I66" s="792" t="s">
        <v>36</v>
      </c>
      <c r="J66" s="85"/>
    </row>
    <row r="67" spans="3:10" ht="6.75" customHeight="1" x14ac:dyDescent="0.2">
      <c r="C67" s="788"/>
      <c r="D67" s="789"/>
      <c r="E67" s="793"/>
      <c r="F67" s="800" t="s">
        <v>93</v>
      </c>
      <c r="G67" s="134"/>
      <c r="H67" s="796"/>
      <c r="I67" s="798"/>
      <c r="J67" s="775" t="s">
        <v>37</v>
      </c>
    </row>
    <row r="68" spans="3:10" ht="24.5" thickBot="1" x14ac:dyDescent="0.25">
      <c r="C68" s="790"/>
      <c r="D68" s="791"/>
      <c r="E68" s="794"/>
      <c r="F68" s="801"/>
      <c r="G68" s="135" t="s">
        <v>94</v>
      </c>
      <c r="H68" s="797"/>
      <c r="I68" s="799"/>
      <c r="J68" s="776"/>
    </row>
    <row r="69" spans="3:10" ht="13" x14ac:dyDescent="0.2">
      <c r="C69" s="777" t="str">
        <f>計算シート２!AO8</f>
        <v>農林漁業</v>
      </c>
      <c r="D69" s="778"/>
      <c r="E69" s="329">
        <f>計算シート２!AP8</f>
        <v>0</v>
      </c>
      <c r="F69" s="330">
        <f>計算シート２!AQ8</f>
        <v>0</v>
      </c>
      <c r="G69" s="331">
        <f>計算シート２!AR8</f>
        <v>0</v>
      </c>
      <c r="H69" s="332" t="e">
        <f>計算シート２!AS8</f>
        <v>#N/A</v>
      </c>
      <c r="I69" s="329">
        <f>計算シート２!AT8</f>
        <v>0</v>
      </c>
      <c r="J69" s="331">
        <f>計算シート２!AU8</f>
        <v>0</v>
      </c>
    </row>
    <row r="70" spans="3:10" ht="13" x14ac:dyDescent="0.2">
      <c r="C70" s="779" t="e">
        <f>計算シート２!AO9</f>
        <v>#N/A</v>
      </c>
      <c r="D70" s="780"/>
      <c r="E70" s="333" t="e">
        <f>計算シート２!AP9</f>
        <v>#N/A</v>
      </c>
      <c r="F70" s="334" t="e">
        <f>計算シート２!AQ9</f>
        <v>#N/A</v>
      </c>
      <c r="G70" s="335" t="e">
        <f>計算シート２!AR9</f>
        <v>#N/A</v>
      </c>
      <c r="H70" s="336" t="e">
        <f>計算シート２!AS9</f>
        <v>#N/A</v>
      </c>
      <c r="I70" s="333" t="e">
        <f>計算シート２!AT9</f>
        <v>#N/A</v>
      </c>
      <c r="J70" s="335" t="e">
        <f>計算シート２!AU9</f>
        <v>#N/A</v>
      </c>
    </row>
    <row r="71" spans="3:10" ht="13" x14ac:dyDescent="0.2">
      <c r="C71" s="779" t="e">
        <f>計算シート２!AO10</f>
        <v>#N/A</v>
      </c>
      <c r="D71" s="780"/>
      <c r="E71" s="333" t="e">
        <f>計算シート２!AP10</f>
        <v>#N/A</v>
      </c>
      <c r="F71" s="334" t="e">
        <f>計算シート２!AQ10</f>
        <v>#N/A</v>
      </c>
      <c r="G71" s="335" t="e">
        <f>計算シート２!AR10</f>
        <v>#N/A</v>
      </c>
      <c r="H71" s="336" t="e">
        <f>計算シート２!AS10</f>
        <v>#N/A</v>
      </c>
      <c r="I71" s="333" t="e">
        <f>計算シート２!AT10</f>
        <v>#N/A</v>
      </c>
      <c r="J71" s="335" t="e">
        <f>計算シート２!AU10</f>
        <v>#N/A</v>
      </c>
    </row>
    <row r="72" spans="3:10" ht="13" x14ac:dyDescent="0.2">
      <c r="C72" s="779" t="e">
        <f>計算シート２!AO11</f>
        <v>#N/A</v>
      </c>
      <c r="D72" s="780"/>
      <c r="E72" s="333" t="e">
        <f>計算シート２!AP11</f>
        <v>#N/A</v>
      </c>
      <c r="F72" s="334" t="e">
        <f>計算シート２!AQ11</f>
        <v>#N/A</v>
      </c>
      <c r="G72" s="335" t="e">
        <f>計算シート２!AR11</f>
        <v>#N/A</v>
      </c>
      <c r="H72" s="336" t="e">
        <f>計算シート２!AS11</f>
        <v>#N/A</v>
      </c>
      <c r="I72" s="333" t="e">
        <f>計算シート２!AT11</f>
        <v>#N/A</v>
      </c>
      <c r="J72" s="335" t="e">
        <f>計算シート２!AU11</f>
        <v>#N/A</v>
      </c>
    </row>
    <row r="73" spans="3:10" ht="13" x14ac:dyDescent="0.2">
      <c r="C73" s="802" t="e">
        <f>計算シート２!AO12</f>
        <v>#N/A</v>
      </c>
      <c r="D73" s="803"/>
      <c r="E73" s="337" t="e">
        <f>計算シート２!AP12</f>
        <v>#N/A</v>
      </c>
      <c r="F73" s="338" t="e">
        <f>計算シート２!AQ12</f>
        <v>#N/A</v>
      </c>
      <c r="G73" s="339" t="e">
        <f>計算シート２!AR12</f>
        <v>#N/A</v>
      </c>
      <c r="H73" s="340" t="e">
        <f>計算シート２!AS12</f>
        <v>#N/A</v>
      </c>
      <c r="I73" s="337" t="e">
        <f>計算シート２!AT12</f>
        <v>#N/A</v>
      </c>
      <c r="J73" s="339" t="e">
        <f>計算シート２!AU12</f>
        <v>#N/A</v>
      </c>
    </row>
    <row r="74" spans="3:10" ht="13" x14ac:dyDescent="0.2">
      <c r="C74" s="804" t="e">
        <f>計算シート２!AO13</f>
        <v>#N/A</v>
      </c>
      <c r="D74" s="805"/>
      <c r="E74" s="341" t="e">
        <f>計算シート２!AP13</f>
        <v>#N/A</v>
      </c>
      <c r="F74" s="342" t="e">
        <f>計算シート２!AQ13</f>
        <v>#N/A</v>
      </c>
      <c r="G74" s="343" t="e">
        <f>計算シート２!AR13</f>
        <v>#N/A</v>
      </c>
      <c r="H74" s="344" t="e">
        <f>計算シート２!AS13</f>
        <v>#N/A</v>
      </c>
      <c r="I74" s="341" t="e">
        <f>計算シート２!AT13</f>
        <v>#N/A</v>
      </c>
      <c r="J74" s="343" t="e">
        <f>計算シート２!AU13</f>
        <v>#N/A</v>
      </c>
    </row>
    <row r="75" spans="3:10" ht="13" x14ac:dyDescent="0.2">
      <c r="C75" s="779" t="e">
        <f>計算シート２!AO14</f>
        <v>#N/A</v>
      </c>
      <c r="D75" s="780"/>
      <c r="E75" s="333" t="e">
        <f>計算シート２!AP14</f>
        <v>#N/A</v>
      </c>
      <c r="F75" s="334" t="e">
        <f>計算シート２!AQ14</f>
        <v>#N/A</v>
      </c>
      <c r="G75" s="335" t="e">
        <f>計算シート２!AR14</f>
        <v>#N/A</v>
      </c>
      <c r="H75" s="336" t="e">
        <f>計算シート２!AS14</f>
        <v>#N/A</v>
      </c>
      <c r="I75" s="333" t="e">
        <f>計算シート２!AT14</f>
        <v>#N/A</v>
      </c>
      <c r="J75" s="335" t="e">
        <f>計算シート２!AU14</f>
        <v>#N/A</v>
      </c>
    </row>
    <row r="76" spans="3:10" ht="13" x14ac:dyDescent="0.2">
      <c r="C76" s="779" t="e">
        <f>計算シート２!AO15</f>
        <v>#N/A</v>
      </c>
      <c r="D76" s="780"/>
      <c r="E76" s="333" t="e">
        <f>計算シート２!AP15</f>
        <v>#N/A</v>
      </c>
      <c r="F76" s="334" t="e">
        <f>計算シート２!AQ15</f>
        <v>#N/A</v>
      </c>
      <c r="G76" s="335" t="e">
        <f>計算シート２!AR15</f>
        <v>#N/A</v>
      </c>
      <c r="H76" s="336" t="e">
        <f>計算シート２!AS15</f>
        <v>#N/A</v>
      </c>
      <c r="I76" s="333" t="e">
        <f>計算シート２!AT15</f>
        <v>#N/A</v>
      </c>
      <c r="J76" s="335" t="e">
        <f>計算シート２!AU15</f>
        <v>#N/A</v>
      </c>
    </row>
    <row r="77" spans="3:10" ht="13" x14ac:dyDescent="0.2">
      <c r="C77" s="779" t="e">
        <f>計算シート２!AO16</f>
        <v>#N/A</v>
      </c>
      <c r="D77" s="780"/>
      <c r="E77" s="333" t="e">
        <f>計算シート２!AP16</f>
        <v>#N/A</v>
      </c>
      <c r="F77" s="334" t="e">
        <f>計算シート２!AQ16</f>
        <v>#N/A</v>
      </c>
      <c r="G77" s="335" t="e">
        <f>計算シート２!AR16</f>
        <v>#N/A</v>
      </c>
      <c r="H77" s="336" t="e">
        <f>計算シート２!AS16</f>
        <v>#N/A</v>
      </c>
      <c r="I77" s="333" t="e">
        <f>計算シート２!AT16</f>
        <v>#N/A</v>
      </c>
      <c r="J77" s="335" t="e">
        <f>計算シート２!AU16</f>
        <v>#N/A</v>
      </c>
    </row>
    <row r="78" spans="3:10" ht="13" x14ac:dyDescent="0.2">
      <c r="C78" s="802" t="e">
        <f>計算シート２!AO17</f>
        <v>#N/A</v>
      </c>
      <c r="D78" s="803"/>
      <c r="E78" s="337" t="e">
        <f>計算シート２!AP17</f>
        <v>#N/A</v>
      </c>
      <c r="F78" s="338" t="e">
        <f>計算シート２!AQ17</f>
        <v>#N/A</v>
      </c>
      <c r="G78" s="339" t="e">
        <f>計算シート２!AR17</f>
        <v>#N/A</v>
      </c>
      <c r="H78" s="340" t="e">
        <f>計算シート２!AS17</f>
        <v>#N/A</v>
      </c>
      <c r="I78" s="337" t="e">
        <f>計算シート２!AT17</f>
        <v>#N/A</v>
      </c>
      <c r="J78" s="339" t="e">
        <f>計算シート２!AU17</f>
        <v>#N/A</v>
      </c>
    </row>
    <row r="79" spans="3:10" ht="13" x14ac:dyDescent="0.2">
      <c r="C79" s="804" t="e">
        <f>計算シート２!AO18</f>
        <v>#N/A</v>
      </c>
      <c r="D79" s="805"/>
      <c r="E79" s="341" t="e">
        <f>計算シート２!AP18</f>
        <v>#N/A</v>
      </c>
      <c r="F79" s="342" t="e">
        <f>計算シート２!AQ18</f>
        <v>#N/A</v>
      </c>
      <c r="G79" s="343" t="e">
        <f>計算シート２!AR18</f>
        <v>#N/A</v>
      </c>
      <c r="H79" s="344" t="e">
        <f>計算シート２!AS18</f>
        <v>#N/A</v>
      </c>
      <c r="I79" s="341" t="e">
        <f>計算シート２!AT18</f>
        <v>#N/A</v>
      </c>
      <c r="J79" s="343" t="e">
        <f>計算シート２!AU18</f>
        <v>#N/A</v>
      </c>
    </row>
    <row r="80" spans="3:10" ht="13" x14ac:dyDescent="0.2">
      <c r="C80" s="779" t="e">
        <f>計算シート２!AO19</f>
        <v>#N/A</v>
      </c>
      <c r="D80" s="780"/>
      <c r="E80" s="333" t="e">
        <f>計算シート２!AP19</f>
        <v>#N/A</v>
      </c>
      <c r="F80" s="334" t="e">
        <f>計算シート２!AQ19</f>
        <v>#N/A</v>
      </c>
      <c r="G80" s="335" t="e">
        <f>計算シート２!AR19</f>
        <v>#N/A</v>
      </c>
      <c r="H80" s="336" t="e">
        <f>計算シート２!AS19</f>
        <v>#N/A</v>
      </c>
      <c r="I80" s="333" t="e">
        <f>計算シート２!AT19</f>
        <v>#N/A</v>
      </c>
      <c r="J80" s="335" t="e">
        <f>計算シート２!AU19</f>
        <v>#N/A</v>
      </c>
    </row>
    <row r="81" spans="3:10" ht="13" x14ac:dyDescent="0.2">
      <c r="C81" s="779" t="e">
        <f>計算シート２!AO20</f>
        <v>#N/A</v>
      </c>
      <c r="D81" s="780"/>
      <c r="E81" s="333" t="e">
        <f>計算シート２!AP20</f>
        <v>#N/A</v>
      </c>
      <c r="F81" s="334" t="e">
        <f>計算シート２!AQ20</f>
        <v>#N/A</v>
      </c>
      <c r="G81" s="335" t="e">
        <f>計算シート２!AR20</f>
        <v>#N/A</v>
      </c>
      <c r="H81" s="336" t="e">
        <f>計算シート２!AS20</f>
        <v>#N/A</v>
      </c>
      <c r="I81" s="333" t="e">
        <f>計算シート２!AT20</f>
        <v>#N/A</v>
      </c>
      <c r="J81" s="335" t="e">
        <f>計算シート２!AU20</f>
        <v>#N/A</v>
      </c>
    </row>
    <row r="82" spans="3:10" ht="13" x14ac:dyDescent="0.2">
      <c r="C82" s="779" t="e">
        <f>計算シート２!AO21</f>
        <v>#N/A</v>
      </c>
      <c r="D82" s="780"/>
      <c r="E82" s="333" t="e">
        <f>計算シート２!AP21</f>
        <v>#N/A</v>
      </c>
      <c r="F82" s="334" t="e">
        <f>計算シート２!AQ21</f>
        <v>#N/A</v>
      </c>
      <c r="G82" s="335" t="e">
        <f>計算シート２!AR21</f>
        <v>#N/A</v>
      </c>
      <c r="H82" s="336" t="e">
        <f>計算シート２!AS21</f>
        <v>#N/A</v>
      </c>
      <c r="I82" s="333" t="e">
        <f>計算シート２!AT21</f>
        <v>#N/A</v>
      </c>
      <c r="J82" s="335" t="e">
        <f>計算シート２!AU21</f>
        <v>#N/A</v>
      </c>
    </row>
    <row r="83" spans="3:10" ht="13" x14ac:dyDescent="0.2">
      <c r="C83" s="802" t="e">
        <f>計算シート２!AO22</f>
        <v>#N/A</v>
      </c>
      <c r="D83" s="803"/>
      <c r="E83" s="337" t="e">
        <f>計算シート２!AP22</f>
        <v>#N/A</v>
      </c>
      <c r="F83" s="338" t="e">
        <f>計算シート２!AQ22</f>
        <v>#N/A</v>
      </c>
      <c r="G83" s="339" t="e">
        <f>計算シート２!AR22</f>
        <v>#N/A</v>
      </c>
      <c r="H83" s="340" t="e">
        <f>計算シート２!AS22</f>
        <v>#N/A</v>
      </c>
      <c r="I83" s="337" t="e">
        <f>計算シート２!AT22</f>
        <v>#N/A</v>
      </c>
      <c r="J83" s="339" t="e">
        <f>計算シート２!AU22</f>
        <v>#N/A</v>
      </c>
    </row>
    <row r="84" spans="3:10" ht="13" x14ac:dyDescent="0.2">
      <c r="C84" s="804" t="e">
        <f>計算シート２!AO23</f>
        <v>#N/A</v>
      </c>
      <c r="D84" s="805"/>
      <c r="E84" s="341" t="e">
        <f>計算シート２!AP23</f>
        <v>#N/A</v>
      </c>
      <c r="F84" s="342" t="e">
        <f>計算シート２!AQ23</f>
        <v>#N/A</v>
      </c>
      <c r="G84" s="343" t="e">
        <f>計算シート２!AR23</f>
        <v>#N/A</v>
      </c>
      <c r="H84" s="344" t="e">
        <f>計算シート２!AS23</f>
        <v>#N/A</v>
      </c>
      <c r="I84" s="341" t="e">
        <f>計算シート２!AT23</f>
        <v>#N/A</v>
      </c>
      <c r="J84" s="343" t="e">
        <f>計算シート２!AU23</f>
        <v>#N/A</v>
      </c>
    </row>
    <row r="85" spans="3:10" ht="13" x14ac:dyDescent="0.2">
      <c r="C85" s="779" t="e">
        <f>計算シート２!AO24</f>
        <v>#N/A</v>
      </c>
      <c r="D85" s="780"/>
      <c r="E85" s="333" t="e">
        <f>計算シート２!AP24</f>
        <v>#N/A</v>
      </c>
      <c r="F85" s="334" t="e">
        <f>計算シート２!AQ24</f>
        <v>#N/A</v>
      </c>
      <c r="G85" s="335" t="e">
        <f>計算シート２!AR24</f>
        <v>#N/A</v>
      </c>
      <c r="H85" s="336" t="e">
        <f>計算シート２!AS24</f>
        <v>#N/A</v>
      </c>
      <c r="I85" s="333" t="e">
        <f>計算シート２!AT24</f>
        <v>#N/A</v>
      </c>
      <c r="J85" s="335" t="e">
        <f>計算シート２!AU24</f>
        <v>#N/A</v>
      </c>
    </row>
    <row r="86" spans="3:10" ht="13" x14ac:dyDescent="0.2">
      <c r="C86" s="779" t="e">
        <f>計算シート２!AO25</f>
        <v>#N/A</v>
      </c>
      <c r="D86" s="780"/>
      <c r="E86" s="333" t="e">
        <f>計算シート２!AP25</f>
        <v>#N/A</v>
      </c>
      <c r="F86" s="334" t="e">
        <f>計算シート２!AQ25</f>
        <v>#N/A</v>
      </c>
      <c r="G86" s="335" t="e">
        <f>計算シート２!AR25</f>
        <v>#N/A</v>
      </c>
      <c r="H86" s="336" t="e">
        <f>計算シート２!AS25</f>
        <v>#N/A</v>
      </c>
      <c r="I86" s="333" t="e">
        <f>計算シート２!AT25</f>
        <v>#N/A</v>
      </c>
      <c r="J86" s="335" t="e">
        <f>計算シート２!AU25</f>
        <v>#N/A</v>
      </c>
    </row>
    <row r="87" spans="3:10" ht="13" x14ac:dyDescent="0.2">
      <c r="C87" s="779" t="e">
        <f>計算シート２!AO26</f>
        <v>#N/A</v>
      </c>
      <c r="D87" s="780"/>
      <c r="E87" s="333" t="e">
        <f>計算シート２!AP26</f>
        <v>#N/A</v>
      </c>
      <c r="F87" s="334" t="e">
        <f>計算シート２!AQ26</f>
        <v>#N/A</v>
      </c>
      <c r="G87" s="335" t="e">
        <f>計算シート２!AR26</f>
        <v>#N/A</v>
      </c>
      <c r="H87" s="336" t="e">
        <f>計算シート２!AS26</f>
        <v>#N/A</v>
      </c>
      <c r="I87" s="333" t="e">
        <f>計算シート２!AT26</f>
        <v>#N/A</v>
      </c>
      <c r="J87" s="335" t="e">
        <f>計算シート２!AU26</f>
        <v>#N/A</v>
      </c>
    </row>
    <row r="88" spans="3:10" ht="13" x14ac:dyDescent="0.2">
      <c r="C88" s="802" t="e">
        <f>計算シート２!AO27</f>
        <v>#N/A</v>
      </c>
      <c r="D88" s="803"/>
      <c r="E88" s="337" t="e">
        <f>計算シート２!AP27</f>
        <v>#N/A</v>
      </c>
      <c r="F88" s="338" t="e">
        <f>計算シート２!AQ27</f>
        <v>#N/A</v>
      </c>
      <c r="G88" s="339" t="e">
        <f>計算シート２!AR27</f>
        <v>#N/A</v>
      </c>
      <c r="H88" s="340" t="e">
        <f>計算シート２!AS27</f>
        <v>#N/A</v>
      </c>
      <c r="I88" s="337" t="e">
        <f>計算シート２!AT27</f>
        <v>#N/A</v>
      </c>
      <c r="J88" s="339" t="e">
        <f>計算シート２!AU27</f>
        <v>#N/A</v>
      </c>
    </row>
    <row r="89" spans="3:10" ht="13" x14ac:dyDescent="0.2">
      <c r="C89" s="804" t="e">
        <f>計算シート２!AO28</f>
        <v>#N/A</v>
      </c>
      <c r="D89" s="805"/>
      <c r="E89" s="341" t="e">
        <f>計算シート２!AP28</f>
        <v>#N/A</v>
      </c>
      <c r="F89" s="342" t="e">
        <f>計算シート２!AQ28</f>
        <v>#N/A</v>
      </c>
      <c r="G89" s="343" t="e">
        <f>計算シート２!AR28</f>
        <v>#N/A</v>
      </c>
      <c r="H89" s="344" t="e">
        <f>計算シート２!AS28</f>
        <v>#N/A</v>
      </c>
      <c r="I89" s="341" t="e">
        <f>計算シート２!AT28</f>
        <v>#N/A</v>
      </c>
      <c r="J89" s="343" t="e">
        <f>計算シート２!AU28</f>
        <v>#N/A</v>
      </c>
    </row>
    <row r="90" spans="3:10" ht="13" x14ac:dyDescent="0.2">
      <c r="C90" s="779" t="e">
        <f>計算シート２!AO29</f>
        <v>#N/A</v>
      </c>
      <c r="D90" s="780"/>
      <c r="E90" s="333" t="e">
        <f>計算シート２!AP29</f>
        <v>#N/A</v>
      </c>
      <c r="F90" s="334" t="e">
        <f>計算シート２!AQ29</f>
        <v>#N/A</v>
      </c>
      <c r="G90" s="335" t="e">
        <f>計算シート２!AR29</f>
        <v>#N/A</v>
      </c>
      <c r="H90" s="336" t="e">
        <f>計算シート２!AS29</f>
        <v>#N/A</v>
      </c>
      <c r="I90" s="333" t="e">
        <f>計算シート２!AT29</f>
        <v>#N/A</v>
      </c>
      <c r="J90" s="335" t="e">
        <f>計算シート２!AU29</f>
        <v>#N/A</v>
      </c>
    </row>
    <row r="91" spans="3:10" ht="13" x14ac:dyDescent="0.2">
      <c r="C91" s="779" t="e">
        <f>計算シート２!AO30</f>
        <v>#N/A</v>
      </c>
      <c r="D91" s="780"/>
      <c r="E91" s="333" t="e">
        <f>計算シート２!AP30</f>
        <v>#N/A</v>
      </c>
      <c r="F91" s="334" t="e">
        <f>計算シート２!AQ30</f>
        <v>#N/A</v>
      </c>
      <c r="G91" s="335" t="e">
        <f>計算シート２!AR30</f>
        <v>#N/A</v>
      </c>
      <c r="H91" s="336" t="e">
        <f>計算シート２!AS30</f>
        <v>#N/A</v>
      </c>
      <c r="I91" s="333" t="e">
        <f>計算シート２!AT30</f>
        <v>#N/A</v>
      </c>
      <c r="J91" s="335" t="e">
        <f>計算シート２!AU30</f>
        <v>#N/A</v>
      </c>
    </row>
    <row r="92" spans="3:10" ht="13" x14ac:dyDescent="0.2">
      <c r="C92" s="779" t="e">
        <f>計算シート２!AO31</f>
        <v>#N/A</v>
      </c>
      <c r="D92" s="780"/>
      <c r="E92" s="333" t="e">
        <f>計算シート２!AP31</f>
        <v>#N/A</v>
      </c>
      <c r="F92" s="334" t="e">
        <f>計算シート２!AQ31</f>
        <v>#N/A</v>
      </c>
      <c r="G92" s="335" t="e">
        <f>計算シート２!AR31</f>
        <v>#N/A</v>
      </c>
      <c r="H92" s="336" t="e">
        <f>計算シート２!AS31</f>
        <v>#N/A</v>
      </c>
      <c r="I92" s="333" t="e">
        <f>計算シート２!AT31</f>
        <v>#N/A</v>
      </c>
      <c r="J92" s="335" t="e">
        <f>計算シート２!AU31</f>
        <v>#N/A</v>
      </c>
    </row>
    <row r="93" spans="3:10" ht="13" x14ac:dyDescent="0.2">
      <c r="C93" s="802" t="e">
        <f>計算シート２!AO32</f>
        <v>#N/A</v>
      </c>
      <c r="D93" s="803"/>
      <c r="E93" s="337" t="e">
        <f>計算シート２!AP32</f>
        <v>#N/A</v>
      </c>
      <c r="F93" s="338" t="e">
        <f>計算シート２!AQ32</f>
        <v>#N/A</v>
      </c>
      <c r="G93" s="339" t="e">
        <f>計算シート２!AR32</f>
        <v>#N/A</v>
      </c>
      <c r="H93" s="340" t="e">
        <f>計算シート２!AS32</f>
        <v>#N/A</v>
      </c>
      <c r="I93" s="337" t="e">
        <f>計算シート２!AT32</f>
        <v>#N/A</v>
      </c>
      <c r="J93" s="339" t="e">
        <f>計算シート２!AU32</f>
        <v>#N/A</v>
      </c>
    </row>
    <row r="94" spans="3:10" ht="13" x14ac:dyDescent="0.2">
      <c r="C94" s="804" t="e">
        <f>計算シート２!AO33</f>
        <v>#N/A</v>
      </c>
      <c r="D94" s="805"/>
      <c r="E94" s="341" t="e">
        <f>計算シート２!AP33</f>
        <v>#N/A</v>
      </c>
      <c r="F94" s="342" t="e">
        <f>計算シート２!AQ33</f>
        <v>#N/A</v>
      </c>
      <c r="G94" s="343" t="e">
        <f>計算シート２!AR33</f>
        <v>#N/A</v>
      </c>
      <c r="H94" s="344" t="e">
        <f>計算シート２!AS33</f>
        <v>#N/A</v>
      </c>
      <c r="I94" s="341" t="e">
        <f>計算シート２!AT33</f>
        <v>#N/A</v>
      </c>
      <c r="J94" s="343" t="e">
        <f>計算シート２!AU33</f>
        <v>#N/A</v>
      </c>
    </row>
    <row r="95" spans="3:10" ht="13" x14ac:dyDescent="0.2">
      <c r="C95" s="779" t="e">
        <f>計算シート２!AO34</f>
        <v>#N/A</v>
      </c>
      <c r="D95" s="780"/>
      <c r="E95" s="333" t="e">
        <f>計算シート２!AP34</f>
        <v>#N/A</v>
      </c>
      <c r="F95" s="334" t="e">
        <f>計算シート２!AQ34</f>
        <v>#N/A</v>
      </c>
      <c r="G95" s="335" t="e">
        <f>計算シート２!AR34</f>
        <v>#N/A</v>
      </c>
      <c r="H95" s="336" t="e">
        <f>計算シート２!AS34</f>
        <v>#N/A</v>
      </c>
      <c r="I95" s="333" t="e">
        <f>計算シート２!AT34</f>
        <v>#N/A</v>
      </c>
      <c r="J95" s="335" t="e">
        <f>計算シート２!AU34</f>
        <v>#N/A</v>
      </c>
    </row>
    <row r="96" spans="3:10" ht="13" x14ac:dyDescent="0.2">
      <c r="C96" s="779" t="e">
        <f>計算シート２!AO35</f>
        <v>#N/A</v>
      </c>
      <c r="D96" s="780"/>
      <c r="E96" s="333" t="e">
        <f>計算シート２!AP35</f>
        <v>#N/A</v>
      </c>
      <c r="F96" s="334" t="e">
        <f>計算シート２!AQ35</f>
        <v>#N/A</v>
      </c>
      <c r="G96" s="335" t="e">
        <f>計算シート２!AR35</f>
        <v>#N/A</v>
      </c>
      <c r="H96" s="336" t="e">
        <f>計算シート２!AS35</f>
        <v>#N/A</v>
      </c>
      <c r="I96" s="333" t="e">
        <f>計算シート２!AT35</f>
        <v>#N/A</v>
      </c>
      <c r="J96" s="335" t="e">
        <f>計算シート２!AU35</f>
        <v>#N/A</v>
      </c>
    </row>
    <row r="97" spans="3:10" ht="13" x14ac:dyDescent="0.2">
      <c r="C97" s="779" t="e">
        <f>計算シート２!AO36</f>
        <v>#N/A</v>
      </c>
      <c r="D97" s="780"/>
      <c r="E97" s="333" t="e">
        <f>計算シート２!AP36</f>
        <v>#N/A</v>
      </c>
      <c r="F97" s="334" t="e">
        <f>計算シート２!AQ36</f>
        <v>#N/A</v>
      </c>
      <c r="G97" s="335" t="e">
        <f>計算シート２!AR36</f>
        <v>#N/A</v>
      </c>
      <c r="H97" s="336" t="e">
        <f>計算シート２!AS36</f>
        <v>#N/A</v>
      </c>
      <c r="I97" s="333" t="e">
        <f>計算シート２!AT36</f>
        <v>#N/A</v>
      </c>
      <c r="J97" s="335" t="e">
        <f>計算シート２!AU36</f>
        <v>#N/A</v>
      </c>
    </row>
    <row r="98" spans="3:10" ht="13" x14ac:dyDescent="0.2">
      <c r="C98" s="802" t="e">
        <f>計算シート２!AO37</f>
        <v>#N/A</v>
      </c>
      <c r="D98" s="803"/>
      <c r="E98" s="337" t="e">
        <f>計算シート２!AP37</f>
        <v>#N/A</v>
      </c>
      <c r="F98" s="338" t="e">
        <f>計算シート２!AQ37</f>
        <v>#N/A</v>
      </c>
      <c r="G98" s="339" t="e">
        <f>計算シート２!AR37</f>
        <v>#N/A</v>
      </c>
      <c r="H98" s="340" t="e">
        <f>計算シート２!AS37</f>
        <v>#N/A</v>
      </c>
      <c r="I98" s="337" t="e">
        <f>計算シート２!AT37</f>
        <v>#N/A</v>
      </c>
      <c r="J98" s="339" t="e">
        <f>計算シート２!AU37</f>
        <v>#N/A</v>
      </c>
    </row>
    <row r="99" spans="3:10" ht="13" x14ac:dyDescent="0.2">
      <c r="C99" s="804" t="e">
        <f>計算シート２!AO38</f>
        <v>#N/A</v>
      </c>
      <c r="D99" s="805"/>
      <c r="E99" s="341" t="e">
        <f>計算シート２!AP38</f>
        <v>#N/A</v>
      </c>
      <c r="F99" s="342" t="e">
        <f>計算シート２!AQ38</f>
        <v>#N/A</v>
      </c>
      <c r="G99" s="343" t="e">
        <f>計算シート２!AR38</f>
        <v>#N/A</v>
      </c>
      <c r="H99" s="344" t="e">
        <f>計算シート２!AS38</f>
        <v>#N/A</v>
      </c>
      <c r="I99" s="341" t="e">
        <f>計算シート２!AT38</f>
        <v>#N/A</v>
      </c>
      <c r="J99" s="343" t="e">
        <f>計算シート２!AU38</f>
        <v>#N/A</v>
      </c>
    </row>
    <row r="100" spans="3:10" ht="13" x14ac:dyDescent="0.2">
      <c r="C100" s="779" t="e">
        <f>計算シート２!AO39</f>
        <v>#N/A</v>
      </c>
      <c r="D100" s="780"/>
      <c r="E100" s="333" t="e">
        <f>計算シート２!AP39</f>
        <v>#N/A</v>
      </c>
      <c r="F100" s="334" t="e">
        <f>計算シート２!AQ39</f>
        <v>#N/A</v>
      </c>
      <c r="G100" s="335" t="e">
        <f>計算シート２!AR39</f>
        <v>#N/A</v>
      </c>
      <c r="H100" s="336" t="e">
        <f>計算シート２!AS39</f>
        <v>#N/A</v>
      </c>
      <c r="I100" s="333" t="e">
        <f>計算シート２!AT39</f>
        <v>#N/A</v>
      </c>
      <c r="J100" s="335" t="e">
        <f>計算シート２!AU39</f>
        <v>#N/A</v>
      </c>
    </row>
    <row r="101" spans="3:10" ht="13" x14ac:dyDescent="0.2">
      <c r="C101" s="779" t="e">
        <f>計算シート２!AO40</f>
        <v>#N/A</v>
      </c>
      <c r="D101" s="780"/>
      <c r="E101" s="333" t="e">
        <f>計算シート２!AP40</f>
        <v>#N/A</v>
      </c>
      <c r="F101" s="334" t="e">
        <f>計算シート２!AQ40</f>
        <v>#N/A</v>
      </c>
      <c r="G101" s="335" t="e">
        <f>計算シート２!AR40</f>
        <v>#N/A</v>
      </c>
      <c r="H101" s="336" t="e">
        <f>計算シート２!AS40</f>
        <v>#N/A</v>
      </c>
      <c r="I101" s="333" t="e">
        <f>計算シート２!AT40</f>
        <v>#N/A</v>
      </c>
      <c r="J101" s="335" t="e">
        <f>計算シート２!AU40</f>
        <v>#N/A</v>
      </c>
    </row>
    <row r="102" spans="3:10" ht="13" x14ac:dyDescent="0.2">
      <c r="C102" s="779" t="e">
        <f>計算シート２!AO41</f>
        <v>#N/A</v>
      </c>
      <c r="D102" s="780"/>
      <c r="E102" s="333" t="e">
        <f>計算シート２!AP41</f>
        <v>#N/A</v>
      </c>
      <c r="F102" s="334" t="e">
        <f>計算シート２!AQ41</f>
        <v>#N/A</v>
      </c>
      <c r="G102" s="335" t="e">
        <f>計算シート２!AR41</f>
        <v>#N/A</v>
      </c>
      <c r="H102" s="336" t="e">
        <f>計算シート２!AS41</f>
        <v>#N/A</v>
      </c>
      <c r="I102" s="333" t="e">
        <f>計算シート２!AT41</f>
        <v>#N/A</v>
      </c>
      <c r="J102" s="335" t="e">
        <f>計算シート２!AU41</f>
        <v>#N/A</v>
      </c>
    </row>
    <row r="103" spans="3:10" ht="13" x14ac:dyDescent="0.2">
      <c r="C103" s="802" t="e">
        <f>計算シート２!AO42</f>
        <v>#N/A</v>
      </c>
      <c r="D103" s="803"/>
      <c r="E103" s="337" t="e">
        <f>計算シート２!AP42</f>
        <v>#N/A</v>
      </c>
      <c r="F103" s="338" t="e">
        <f>計算シート２!AQ42</f>
        <v>#N/A</v>
      </c>
      <c r="G103" s="339" t="e">
        <f>計算シート２!AR42</f>
        <v>#N/A</v>
      </c>
      <c r="H103" s="340" t="e">
        <f>計算シート２!AS42</f>
        <v>#N/A</v>
      </c>
      <c r="I103" s="337" t="e">
        <f>計算シート２!AT42</f>
        <v>#N/A</v>
      </c>
      <c r="J103" s="339" t="e">
        <f>計算シート２!AU42</f>
        <v>#N/A</v>
      </c>
    </row>
    <row r="104" spans="3:10" ht="13" x14ac:dyDescent="0.2">
      <c r="C104" s="804" t="e">
        <f>計算シート２!AO43</f>
        <v>#N/A</v>
      </c>
      <c r="D104" s="805"/>
      <c r="E104" s="341" t="e">
        <f>計算シート２!AP43</f>
        <v>#N/A</v>
      </c>
      <c r="F104" s="342" t="e">
        <f>計算シート２!AQ43</f>
        <v>#N/A</v>
      </c>
      <c r="G104" s="343" t="e">
        <f>計算シート２!AR43</f>
        <v>#N/A</v>
      </c>
      <c r="H104" s="344" t="e">
        <f>計算シート２!AS43</f>
        <v>#N/A</v>
      </c>
      <c r="I104" s="341" t="e">
        <f>計算シート２!AT43</f>
        <v>#N/A</v>
      </c>
      <c r="J104" s="343" t="e">
        <f>計算シート２!AU43</f>
        <v>#N/A</v>
      </c>
    </row>
    <row r="105" spans="3:10" ht="13" x14ac:dyDescent="0.2">
      <c r="C105" s="779" t="e">
        <f>計算シート２!AO44</f>
        <v>#N/A</v>
      </c>
      <c r="D105" s="780"/>
      <c r="E105" s="333" t="e">
        <f>計算シート２!AP44</f>
        <v>#N/A</v>
      </c>
      <c r="F105" s="334" t="e">
        <f>計算シート２!AQ44</f>
        <v>#N/A</v>
      </c>
      <c r="G105" s="335" t="e">
        <f>計算シート２!AR44</f>
        <v>#N/A</v>
      </c>
      <c r="H105" s="336" t="e">
        <f>計算シート２!AS44</f>
        <v>#N/A</v>
      </c>
      <c r="I105" s="333" t="e">
        <f>計算シート２!AT44</f>
        <v>#N/A</v>
      </c>
      <c r="J105" s="335" t="e">
        <f>計算シート２!AU44</f>
        <v>#N/A</v>
      </c>
    </row>
    <row r="106" spans="3:10" ht="13" x14ac:dyDescent="0.2">
      <c r="C106" s="779" t="e">
        <f>計算シート２!AO45</f>
        <v>#N/A</v>
      </c>
      <c r="D106" s="780"/>
      <c r="E106" s="333" t="e">
        <f>計算シート２!AP45</f>
        <v>#N/A</v>
      </c>
      <c r="F106" s="334" t="e">
        <f>計算シート２!AQ45</f>
        <v>#N/A</v>
      </c>
      <c r="G106" s="335" t="e">
        <f>計算シート２!AR45</f>
        <v>#N/A</v>
      </c>
      <c r="H106" s="336" t="e">
        <f>計算シート２!AS45</f>
        <v>#N/A</v>
      </c>
      <c r="I106" s="333" t="e">
        <f>計算シート２!AT45</f>
        <v>#N/A</v>
      </c>
      <c r="J106" s="335" t="e">
        <f>計算シート２!AU45</f>
        <v>#N/A</v>
      </c>
    </row>
    <row r="107" spans="3:10" ht="13.5" thickBot="1" x14ac:dyDescent="0.25">
      <c r="C107" s="779" t="e">
        <f>計算シート２!AO46</f>
        <v>#N/A</v>
      </c>
      <c r="D107" s="780"/>
      <c r="E107" s="333" t="e">
        <f>計算シート２!AP46</f>
        <v>#N/A</v>
      </c>
      <c r="F107" s="334" t="e">
        <f>計算シート２!AQ46</f>
        <v>#N/A</v>
      </c>
      <c r="G107" s="335" t="e">
        <f>計算シート２!AR46</f>
        <v>#N/A</v>
      </c>
      <c r="H107" s="336" t="e">
        <f>計算シート２!AS46</f>
        <v>#N/A</v>
      </c>
      <c r="I107" s="333" t="e">
        <f>計算シート２!AT46</f>
        <v>#N/A</v>
      </c>
      <c r="J107" s="335" t="e">
        <f>計算シート２!AU46</f>
        <v>#N/A</v>
      </c>
    </row>
    <row r="108" spans="3:10" ht="13.5" thickBot="1" x14ac:dyDescent="0.25">
      <c r="C108" s="819" t="s">
        <v>252</v>
      </c>
      <c r="D108" s="820"/>
      <c r="E108" s="287" t="e">
        <f>計算シート２!AP47</f>
        <v>#N/A</v>
      </c>
      <c r="F108" s="288" t="e">
        <f>計算シート２!AQ47</f>
        <v>#N/A</v>
      </c>
      <c r="G108" s="289" t="e">
        <f>計算シート２!AR47</f>
        <v>#N/A</v>
      </c>
      <c r="H108" s="285"/>
      <c r="I108" s="287" t="e">
        <f>計算シート２!AT47</f>
        <v>#N/A</v>
      </c>
      <c r="J108" s="289" t="e">
        <f>計算シート２!AU47</f>
        <v>#N/A</v>
      </c>
    </row>
    <row r="109" spans="3:10" ht="13" x14ac:dyDescent="0.2">
      <c r="C109" s="283" t="s">
        <v>280</v>
      </c>
    </row>
    <row r="110" spans="3:10" ht="6" customHeight="1" x14ac:dyDescent="0.2"/>
    <row r="111" spans="3:10" ht="16.5" x14ac:dyDescent="0.2">
      <c r="C111" s="785" t="s">
        <v>286</v>
      </c>
      <c r="D111" s="785"/>
      <c r="E111" s="785"/>
      <c r="F111" s="785"/>
      <c r="G111" s="785"/>
      <c r="H111" s="785"/>
      <c r="I111" s="785"/>
      <c r="J111" s="785"/>
    </row>
    <row r="112" spans="3:10" ht="12.75" customHeight="1" x14ac:dyDescent="0.2">
      <c r="C112" s="305"/>
      <c r="D112" s="305"/>
      <c r="E112" s="305"/>
      <c r="F112" s="305"/>
      <c r="G112" s="305"/>
      <c r="H112" s="305"/>
      <c r="I112" s="305"/>
      <c r="J112" s="305"/>
    </row>
    <row r="113" spans="3:10" ht="12.75" customHeight="1" x14ac:dyDescent="0.2">
      <c r="C113" s="821" t="s">
        <v>287</v>
      </c>
      <c r="D113" s="806" t="s">
        <v>281</v>
      </c>
      <c r="E113" s="806"/>
      <c r="F113" s="806"/>
      <c r="G113" s="806"/>
      <c r="H113" s="806"/>
      <c r="I113" s="806"/>
      <c r="J113" s="806"/>
    </row>
    <row r="114" spans="3:10" ht="12.75" customHeight="1" x14ac:dyDescent="0.2">
      <c r="C114" s="821"/>
      <c r="D114" s="806"/>
      <c r="E114" s="806"/>
      <c r="F114" s="806"/>
      <c r="G114" s="806"/>
      <c r="H114" s="806"/>
      <c r="I114" s="806"/>
      <c r="J114" s="806"/>
    </row>
    <row r="115" spans="3:10" ht="12.75" customHeight="1" x14ac:dyDescent="0.2">
      <c r="C115" s="821"/>
      <c r="D115" s="806"/>
      <c r="E115" s="806"/>
      <c r="F115" s="806"/>
      <c r="G115" s="806"/>
      <c r="H115" s="806"/>
      <c r="I115" s="806"/>
      <c r="J115" s="806"/>
    </row>
    <row r="116" spans="3:10" ht="12.75" customHeight="1" x14ac:dyDescent="0.2">
      <c r="C116" s="305"/>
      <c r="D116" s="822" t="s">
        <v>288</v>
      </c>
      <c r="E116" s="823"/>
      <c r="F116" s="356"/>
      <c r="G116" s="356"/>
      <c r="H116" s="356"/>
      <c r="I116" s="356"/>
      <c r="J116" s="357"/>
    </row>
    <row r="117" spans="3:10" ht="12.75" customHeight="1" x14ac:dyDescent="0.2">
      <c r="C117" s="305"/>
      <c r="D117" s="813" t="s">
        <v>289</v>
      </c>
      <c r="E117" s="814"/>
      <c r="F117" s="814"/>
      <c r="G117" s="814"/>
      <c r="H117" s="814"/>
      <c r="I117" s="814"/>
      <c r="J117" s="815"/>
    </row>
    <row r="118" spans="3:10" ht="12.75" customHeight="1" x14ac:dyDescent="0.2">
      <c r="C118" s="305"/>
      <c r="D118" s="813"/>
      <c r="E118" s="814"/>
      <c r="F118" s="814"/>
      <c r="G118" s="814"/>
      <c r="H118" s="814"/>
      <c r="I118" s="814"/>
      <c r="J118" s="815"/>
    </row>
    <row r="119" spans="3:10" ht="12.75" customHeight="1" x14ac:dyDescent="0.2">
      <c r="C119" s="305"/>
      <c r="D119" s="813"/>
      <c r="E119" s="814"/>
      <c r="F119" s="814"/>
      <c r="G119" s="814"/>
      <c r="H119" s="814"/>
      <c r="I119" s="814"/>
      <c r="J119" s="815"/>
    </row>
    <row r="120" spans="3:10" ht="12.75" customHeight="1" x14ac:dyDescent="0.2">
      <c r="C120" s="305"/>
      <c r="D120" s="813"/>
      <c r="E120" s="814"/>
      <c r="F120" s="814"/>
      <c r="G120" s="814"/>
      <c r="H120" s="814"/>
      <c r="I120" s="814"/>
      <c r="J120" s="815"/>
    </row>
    <row r="121" spans="3:10" ht="12.75" customHeight="1" x14ac:dyDescent="0.2">
      <c r="C121" s="305"/>
      <c r="D121" s="813"/>
      <c r="E121" s="814"/>
      <c r="F121" s="814"/>
      <c r="G121" s="814"/>
      <c r="H121" s="814"/>
      <c r="I121" s="814"/>
      <c r="J121" s="815"/>
    </row>
    <row r="122" spans="3:10" ht="12.75" customHeight="1" x14ac:dyDescent="0.2">
      <c r="C122" s="305"/>
      <c r="D122" s="813"/>
      <c r="E122" s="814"/>
      <c r="F122" s="814"/>
      <c r="G122" s="814"/>
      <c r="H122" s="814"/>
      <c r="I122" s="814"/>
      <c r="J122" s="815"/>
    </row>
    <row r="123" spans="3:10" ht="12.75" customHeight="1" x14ac:dyDescent="0.2">
      <c r="C123" s="305"/>
      <c r="D123" s="813"/>
      <c r="E123" s="814"/>
      <c r="F123" s="814"/>
      <c r="G123" s="814"/>
      <c r="H123" s="814"/>
      <c r="I123" s="814"/>
      <c r="J123" s="815"/>
    </row>
    <row r="124" spans="3:10" ht="12.75" customHeight="1" x14ac:dyDescent="0.2">
      <c r="C124" s="305"/>
      <c r="D124" s="813"/>
      <c r="E124" s="814"/>
      <c r="F124" s="814"/>
      <c r="G124" s="814"/>
      <c r="H124" s="814"/>
      <c r="I124" s="814"/>
      <c r="J124" s="815"/>
    </row>
    <row r="125" spans="3:10" ht="12.75" customHeight="1" x14ac:dyDescent="0.2">
      <c r="C125" s="305"/>
      <c r="D125" s="816"/>
      <c r="E125" s="817"/>
      <c r="F125" s="817"/>
      <c r="G125" s="817"/>
      <c r="H125" s="817"/>
      <c r="I125" s="817"/>
      <c r="J125" s="818"/>
    </row>
    <row r="126" spans="3:10" ht="12.75" customHeight="1" x14ac:dyDescent="0.2">
      <c r="C126" s="305"/>
      <c r="D126" s="358"/>
      <c r="E126" s="358"/>
      <c r="F126" s="358"/>
      <c r="G126" s="358"/>
      <c r="H126" s="358"/>
      <c r="I126" s="358"/>
      <c r="J126" s="358"/>
    </row>
    <row r="127" spans="3:10" ht="12.75" customHeight="1" x14ac:dyDescent="0.2">
      <c r="C127" s="821" t="s">
        <v>290</v>
      </c>
      <c r="D127" s="806" t="s">
        <v>378</v>
      </c>
      <c r="E127" s="806"/>
      <c r="F127" s="806"/>
      <c r="G127" s="806"/>
      <c r="H127" s="806"/>
      <c r="I127" s="806"/>
      <c r="J127" s="806"/>
    </row>
    <row r="128" spans="3:10" ht="12.75" customHeight="1" x14ac:dyDescent="0.2">
      <c r="C128" s="821"/>
      <c r="D128" s="806"/>
      <c r="E128" s="806"/>
      <c r="F128" s="806"/>
      <c r="G128" s="806"/>
      <c r="H128" s="806"/>
      <c r="I128" s="806"/>
      <c r="J128" s="806"/>
    </row>
    <row r="129" spans="3:10" ht="12.75" customHeight="1" x14ac:dyDescent="0.2">
      <c r="C129" s="821"/>
      <c r="D129" s="806"/>
      <c r="E129" s="806"/>
      <c r="F129" s="806"/>
      <c r="G129" s="806"/>
      <c r="H129" s="806"/>
      <c r="I129" s="806"/>
      <c r="J129" s="806"/>
    </row>
    <row r="130" spans="3:10" ht="12.75" customHeight="1" x14ac:dyDescent="0.2">
      <c r="D130" s="345"/>
      <c r="E130" s="345"/>
      <c r="F130" s="345"/>
      <c r="G130" s="345"/>
      <c r="H130" s="345"/>
      <c r="I130" s="345"/>
      <c r="J130" s="345"/>
    </row>
    <row r="131" spans="3:10" ht="12.75" customHeight="1" x14ac:dyDescent="0.2">
      <c r="D131" s="345"/>
      <c r="E131" s="345"/>
      <c r="F131" s="345"/>
      <c r="G131" s="345"/>
      <c r="H131" s="345"/>
      <c r="I131" s="345"/>
      <c r="J131" s="345"/>
    </row>
    <row r="132" spans="3:10" ht="12.75" customHeight="1" x14ac:dyDescent="0.2">
      <c r="D132" s="345"/>
      <c r="E132" s="345"/>
      <c r="F132" s="345"/>
      <c r="G132" s="345"/>
      <c r="H132" s="345"/>
      <c r="I132" s="345"/>
      <c r="J132" s="345"/>
    </row>
    <row r="133" spans="3:10" ht="12.75" customHeight="1" x14ac:dyDescent="0.2">
      <c r="D133" s="345"/>
      <c r="E133" s="345"/>
      <c r="F133" s="345"/>
      <c r="G133" s="345"/>
      <c r="H133" s="345"/>
      <c r="I133" s="345"/>
      <c r="J133" s="345"/>
    </row>
    <row r="134" spans="3:10" ht="12.75" customHeight="1" x14ac:dyDescent="0.2">
      <c r="D134" s="345"/>
      <c r="E134" s="345"/>
      <c r="F134" s="345"/>
      <c r="G134" s="345"/>
      <c r="H134" s="345"/>
      <c r="I134" s="345"/>
      <c r="J134" s="345"/>
    </row>
    <row r="135" spans="3:10" ht="12.75" customHeight="1" x14ac:dyDescent="0.2">
      <c r="D135" s="345"/>
      <c r="E135" s="345"/>
      <c r="F135" s="345"/>
      <c r="G135" s="345"/>
      <c r="H135" s="345"/>
      <c r="I135" s="345"/>
      <c r="J135" s="345"/>
    </row>
    <row r="136" spans="3:10" ht="12.75" customHeight="1" x14ac:dyDescent="0.2">
      <c r="D136" s="345"/>
      <c r="E136" s="345"/>
      <c r="F136" s="345"/>
      <c r="G136" s="345"/>
      <c r="H136" s="345"/>
      <c r="I136" s="345"/>
      <c r="J136" s="345"/>
    </row>
  </sheetData>
  <sheetProtection selectLockedCells="1" selectUnlockedCells="1"/>
  <mergeCells count="69">
    <mergeCell ref="D2:J3"/>
    <mergeCell ref="D4:J4"/>
    <mergeCell ref="D7:J9"/>
    <mergeCell ref="D13:J14"/>
    <mergeCell ref="D16:J17"/>
    <mergeCell ref="D117:J125"/>
    <mergeCell ref="D127:J129"/>
    <mergeCell ref="C103:D103"/>
    <mergeCell ref="C104:D104"/>
    <mergeCell ref="C105:D105"/>
    <mergeCell ref="C111:J111"/>
    <mergeCell ref="C106:D106"/>
    <mergeCell ref="C107:D107"/>
    <mergeCell ref="C108:D108"/>
    <mergeCell ref="C113:C115"/>
    <mergeCell ref="D116:E116"/>
    <mergeCell ref="C127:C129"/>
    <mergeCell ref="C19:J19"/>
    <mergeCell ref="D113:J115"/>
    <mergeCell ref="C102:D102"/>
    <mergeCell ref="D22:E24"/>
    <mergeCell ref="F22:F24"/>
    <mergeCell ref="I22:I24"/>
    <mergeCell ref="G23:G24"/>
    <mergeCell ref="J23:J24"/>
    <mergeCell ref="C101:D101"/>
    <mergeCell ref="C83:D83"/>
    <mergeCell ref="C84:D84"/>
    <mergeCell ref="C85:D85"/>
    <mergeCell ref="C86:D86"/>
    <mergeCell ref="C87:D87"/>
    <mergeCell ref="C93:D93"/>
    <mergeCell ref="C94:D94"/>
    <mergeCell ref="C100:D100"/>
    <mergeCell ref="C95:D95"/>
    <mergeCell ref="C96:D96"/>
    <mergeCell ref="C97:D97"/>
    <mergeCell ref="C88:D88"/>
    <mergeCell ref="C89:D89"/>
    <mergeCell ref="C98:D98"/>
    <mergeCell ref="C99:D99"/>
    <mergeCell ref="C90:D90"/>
    <mergeCell ref="C91:D91"/>
    <mergeCell ref="C92:D92"/>
    <mergeCell ref="C78:D78"/>
    <mergeCell ref="C79:D79"/>
    <mergeCell ref="C80:D80"/>
    <mergeCell ref="C81:D81"/>
    <mergeCell ref="C82:D82"/>
    <mergeCell ref="C73:D73"/>
    <mergeCell ref="C74:D74"/>
    <mergeCell ref="C75:D75"/>
    <mergeCell ref="C76:D76"/>
    <mergeCell ref="C77:D77"/>
    <mergeCell ref="C72:D72"/>
    <mergeCell ref="C66:D68"/>
    <mergeCell ref="E66:E68"/>
    <mergeCell ref="H66:H68"/>
    <mergeCell ref="I66:I68"/>
    <mergeCell ref="F67:F68"/>
    <mergeCell ref="D25:D27"/>
    <mergeCell ref="J67:J68"/>
    <mergeCell ref="C69:D69"/>
    <mergeCell ref="C70:D70"/>
    <mergeCell ref="C71:D71"/>
    <mergeCell ref="D28:E28"/>
    <mergeCell ref="D29:E29"/>
    <mergeCell ref="C34:J34"/>
    <mergeCell ref="C63:J63"/>
  </mergeCells>
  <phoneticPr fontId="3"/>
  <pageMargins left="0.43307086614173229" right="0.31496062992125984" top="0.39370078740157483" bottom="0.39370078740157483" header="0.39370078740157483" footer="0.51181102362204722"/>
  <headerFooter alignWithMargins="0"/>
  <rowBreaks count="1" manualBreakCount="1">
    <brk id="62" min="1" max="10" man="1"/>
  </rowBreaks>
  <ignoredErrors>
    <ignoredError sqref="F25:J25 F28:J28 E32 F26:F27 F29:J29 G26:G27 H26:H27 I26:I27 J26:J27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A1:AH69"/>
  <sheetViews>
    <sheetView zoomScale="80" zoomScaleNormal="80" workbookViewId="0">
      <selection sqref="A1:AH2"/>
    </sheetView>
  </sheetViews>
  <sheetFormatPr defaultRowHeight="13" x14ac:dyDescent="0.2"/>
  <cols>
    <col min="3" max="3" width="3.36328125" customWidth="1"/>
    <col min="6" max="6" width="3.7265625" customWidth="1"/>
    <col min="9" max="9" width="3.36328125" customWidth="1"/>
    <col min="11" max="11" width="3.26953125" customWidth="1"/>
    <col min="12" max="12" width="5.90625" customWidth="1"/>
    <col min="13" max="13" width="4" customWidth="1"/>
    <col min="16" max="16" width="4" customWidth="1"/>
    <col min="17" max="19" width="9.6328125" customWidth="1"/>
    <col min="20" max="20" width="2.08984375" customWidth="1"/>
    <col min="21" max="21" width="9.6328125" customWidth="1"/>
    <col min="22" max="22" width="3" customWidth="1"/>
    <col min="23" max="23" width="6.453125" customWidth="1"/>
    <col min="24" max="25" width="9.6328125" customWidth="1"/>
    <col min="26" max="26" width="2.36328125" customWidth="1"/>
    <col min="27" max="28" width="9.6328125" customWidth="1"/>
    <col min="29" max="29" width="4.08984375" customWidth="1"/>
    <col min="30" max="31" width="9.6328125" customWidth="1"/>
    <col min="32" max="32" width="4.90625" customWidth="1"/>
    <col min="33" max="34" width="4.6328125" customWidth="1"/>
  </cols>
  <sheetData>
    <row r="1" spans="1:34" ht="13.5" customHeight="1" x14ac:dyDescent="0.2">
      <c r="A1" s="858" t="s">
        <v>269</v>
      </c>
      <c r="B1" s="858"/>
      <c r="C1" s="858"/>
      <c r="D1" s="858"/>
      <c r="E1" s="858"/>
      <c r="F1" s="858"/>
      <c r="G1" s="858"/>
      <c r="H1" s="858"/>
      <c r="I1" s="858"/>
      <c r="J1" s="858"/>
      <c r="K1" s="858"/>
      <c r="L1" s="858"/>
      <c r="M1" s="858"/>
      <c r="N1" s="858"/>
      <c r="O1" s="858"/>
      <c r="P1" s="858"/>
      <c r="Q1" s="858"/>
      <c r="R1" s="858"/>
      <c r="S1" s="858"/>
      <c r="T1" s="858"/>
      <c r="U1" s="858"/>
      <c r="V1" s="858"/>
      <c r="W1" s="858"/>
      <c r="X1" s="858"/>
      <c r="Y1" s="858"/>
      <c r="Z1" s="858"/>
      <c r="AA1" s="858"/>
      <c r="AB1" s="858"/>
      <c r="AC1" s="858"/>
      <c r="AD1" s="858"/>
      <c r="AE1" s="858"/>
      <c r="AF1" s="858"/>
      <c r="AG1" s="858"/>
      <c r="AH1" s="858"/>
    </row>
    <row r="2" spans="1:34" ht="13.5" customHeight="1" x14ac:dyDescent="0.2">
      <c r="A2" s="858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8"/>
      <c r="O2" s="858"/>
      <c r="P2" s="858"/>
      <c r="Q2" s="858"/>
      <c r="R2" s="858"/>
      <c r="S2" s="858"/>
      <c r="T2" s="858"/>
      <c r="U2" s="858"/>
      <c r="V2" s="858"/>
      <c r="W2" s="858"/>
      <c r="X2" s="858"/>
      <c r="Y2" s="858"/>
      <c r="Z2" s="858"/>
      <c r="AA2" s="858"/>
      <c r="AB2" s="858"/>
      <c r="AC2" s="858"/>
      <c r="AD2" s="858"/>
      <c r="AE2" s="858"/>
      <c r="AF2" s="858"/>
      <c r="AG2" s="858"/>
      <c r="AH2" s="858"/>
    </row>
    <row r="3" spans="1:34" ht="13.5" customHeight="1" x14ac:dyDescent="0.2">
      <c r="A3" s="323"/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  <c r="W3" s="323"/>
      <c r="X3" s="323"/>
      <c r="Y3" s="323"/>
      <c r="Z3" s="323"/>
      <c r="AA3" s="323"/>
      <c r="AB3" s="323"/>
      <c r="AC3" s="323"/>
      <c r="AD3" s="323"/>
      <c r="AE3" s="323"/>
      <c r="AF3" s="323"/>
      <c r="AG3" s="323"/>
      <c r="AH3" s="323"/>
    </row>
    <row r="4" spans="1:34" ht="13.5" customHeight="1" x14ac:dyDescent="0.2">
      <c r="A4" s="323"/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  <c r="AA4" s="323"/>
      <c r="AB4" s="323"/>
      <c r="AC4" s="323"/>
      <c r="AD4" s="323"/>
      <c r="AE4" s="323"/>
      <c r="AF4" s="323"/>
      <c r="AG4" s="323"/>
      <c r="AH4" s="323"/>
    </row>
    <row r="5" spans="1:34" ht="13.5" customHeight="1" x14ac:dyDescent="0.2">
      <c r="A5" s="323"/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59"/>
      <c r="S5" s="359"/>
      <c r="T5" s="323"/>
      <c r="U5" s="323"/>
      <c r="V5" s="323"/>
      <c r="W5" s="323"/>
      <c r="X5" s="323"/>
      <c r="Y5" s="323"/>
      <c r="Z5" s="323"/>
      <c r="AA5" s="323"/>
      <c r="AB5" s="323"/>
      <c r="AC5" s="323"/>
      <c r="AD5" s="323"/>
      <c r="AE5" s="323"/>
      <c r="AF5" s="323"/>
      <c r="AG5" s="323"/>
      <c r="AH5" s="323"/>
    </row>
    <row r="6" spans="1:34" x14ac:dyDescent="0.2">
      <c r="R6" s="360"/>
      <c r="S6" s="360"/>
    </row>
    <row r="7" spans="1:34" ht="14" x14ac:dyDescent="0.2">
      <c r="R7" s="859" t="s">
        <v>389</v>
      </c>
      <c r="S7" s="859"/>
      <c r="T7" s="324"/>
    </row>
    <row r="8" spans="1:34" ht="10.5" customHeight="1" x14ac:dyDescent="0.2">
      <c r="R8" s="859"/>
      <c r="S8" s="859"/>
      <c r="T8" s="324"/>
      <c r="U8" s="324"/>
      <c r="V8" s="324"/>
    </row>
    <row r="9" spans="1:34" ht="6.75" customHeight="1" x14ac:dyDescent="0.2">
      <c r="R9" s="859"/>
      <c r="S9" s="859"/>
      <c r="T9" s="324"/>
      <c r="U9" s="324"/>
      <c r="V9" s="324"/>
    </row>
    <row r="10" spans="1:34" ht="16.5" customHeight="1" x14ac:dyDescent="0.2">
      <c r="R10" s="860">
        <f>計算シート１!D45</f>
        <v>0</v>
      </c>
      <c r="S10" s="860"/>
      <c r="T10" s="324"/>
      <c r="U10" s="324"/>
      <c r="V10" s="324"/>
    </row>
    <row r="11" spans="1:34" ht="13.5" customHeight="1" x14ac:dyDescent="0.2">
      <c r="G11" s="856" t="s">
        <v>270</v>
      </c>
      <c r="R11" s="361"/>
      <c r="S11" s="362"/>
      <c r="T11" s="54"/>
      <c r="U11" s="54"/>
      <c r="V11" s="54"/>
      <c r="AA11" s="852" t="s">
        <v>271</v>
      </c>
      <c r="AB11" s="853"/>
    </row>
    <row r="12" spans="1:34" ht="13.5" customHeight="1" x14ac:dyDescent="0.2">
      <c r="G12" s="857"/>
      <c r="AA12" s="861"/>
      <c r="AB12" s="862"/>
    </row>
    <row r="13" spans="1:34" ht="13.5" customHeight="1" thickBot="1" x14ac:dyDescent="0.25">
      <c r="G13" s="324"/>
      <c r="AA13" s="324"/>
      <c r="AB13" s="324"/>
    </row>
    <row r="14" spans="1:34" ht="13.5" customHeight="1" x14ac:dyDescent="0.2">
      <c r="N14" s="848" t="s">
        <v>385</v>
      </c>
      <c r="O14" s="849"/>
      <c r="T14" s="324"/>
      <c r="V14" s="54"/>
    </row>
    <row r="15" spans="1:34" ht="13.5" customHeight="1" x14ac:dyDescent="0.2">
      <c r="G15" s="852" t="s">
        <v>245</v>
      </c>
      <c r="H15" s="853"/>
      <c r="I15" s="271"/>
      <c r="J15" s="271"/>
      <c r="N15" s="850"/>
      <c r="O15" s="851"/>
      <c r="R15" s="856" t="s">
        <v>25</v>
      </c>
      <c r="T15" s="324"/>
      <c r="U15" s="324"/>
      <c r="AA15" s="852" t="s">
        <v>272</v>
      </c>
      <c r="AB15" s="853"/>
      <c r="AC15" s="54"/>
    </row>
    <row r="16" spans="1:34" ht="13.5" customHeight="1" x14ac:dyDescent="0.2">
      <c r="D16" s="852" t="s">
        <v>273</v>
      </c>
      <c r="E16" s="853"/>
      <c r="G16" s="854"/>
      <c r="H16" s="855"/>
      <c r="I16" s="271"/>
      <c r="J16" s="271"/>
      <c r="N16" s="850"/>
      <c r="O16" s="851"/>
      <c r="R16" s="857"/>
      <c r="AA16" s="854"/>
      <c r="AB16" s="855"/>
      <c r="AC16" s="54"/>
      <c r="AD16" s="838" t="s">
        <v>244</v>
      </c>
      <c r="AE16" s="839"/>
    </row>
    <row r="17" spans="4:31" ht="13.5" customHeight="1" x14ac:dyDescent="0.2">
      <c r="D17" s="854"/>
      <c r="E17" s="855"/>
      <c r="G17" s="854"/>
      <c r="H17" s="855"/>
      <c r="I17" s="271"/>
      <c r="J17" s="271"/>
      <c r="N17" s="850"/>
      <c r="O17" s="851"/>
      <c r="AA17" s="854"/>
      <c r="AB17" s="855"/>
      <c r="AC17" s="54"/>
      <c r="AD17" s="840"/>
      <c r="AE17" s="841"/>
    </row>
    <row r="18" spans="4:31" ht="17" thickBot="1" x14ac:dyDescent="0.3">
      <c r="D18" s="842">
        <f>計算シート２!AB47</f>
        <v>0</v>
      </c>
      <c r="E18" s="843"/>
      <c r="G18" s="842">
        <f>計算シート２!X47</f>
        <v>0</v>
      </c>
      <c r="H18" s="843"/>
      <c r="I18" s="54"/>
      <c r="N18" s="844">
        <f>計算シート２!D47</f>
        <v>0</v>
      </c>
      <c r="O18" s="845"/>
      <c r="AA18" s="846">
        <f>計算シート２!E47</f>
        <v>0</v>
      </c>
      <c r="AB18" s="847"/>
      <c r="AC18" s="54"/>
      <c r="AD18" s="846">
        <f>計算シート２!F47</f>
        <v>0</v>
      </c>
      <c r="AE18" s="847"/>
    </row>
    <row r="19" spans="4:31" ht="14" x14ac:dyDescent="0.2">
      <c r="J19" s="856" t="s">
        <v>274</v>
      </c>
      <c r="R19" s="856" t="s">
        <v>275</v>
      </c>
      <c r="T19" s="324"/>
      <c r="U19" s="324"/>
      <c r="V19" s="54"/>
      <c r="X19" s="852" t="s">
        <v>253</v>
      </c>
      <c r="Y19" s="853"/>
    </row>
    <row r="20" spans="4:31" ht="13.5" customHeight="1" x14ac:dyDescent="0.2">
      <c r="J20" s="857"/>
      <c r="R20" s="857"/>
      <c r="T20" s="324"/>
      <c r="U20" s="324"/>
      <c r="X20" s="861"/>
      <c r="Y20" s="862"/>
      <c r="Z20" s="324"/>
    </row>
    <row r="21" spans="4:31" ht="13.5" customHeight="1" x14ac:dyDescent="0.2">
      <c r="J21" s="324"/>
      <c r="R21" s="324"/>
      <c r="T21" s="324"/>
      <c r="U21" s="324"/>
      <c r="X21" s="324"/>
      <c r="Y21" s="324"/>
      <c r="Z21" s="324"/>
    </row>
    <row r="23" spans="4:31" ht="14" x14ac:dyDescent="0.2">
      <c r="R23" s="852" t="s">
        <v>276</v>
      </c>
      <c r="S23" s="853"/>
      <c r="T23" s="324"/>
      <c r="U23" s="324"/>
      <c r="V23" s="324"/>
      <c r="AD23" s="167"/>
      <c r="AE23" s="167"/>
    </row>
    <row r="24" spans="4:31" ht="13.5" customHeight="1" x14ac:dyDescent="0.2">
      <c r="R24" s="854"/>
      <c r="S24" s="855"/>
      <c r="T24" s="324"/>
      <c r="U24" s="324"/>
      <c r="V24" s="324"/>
    </row>
    <row r="25" spans="4:31" ht="13.5" customHeight="1" x14ac:dyDescent="0.2">
      <c r="R25" s="863">
        <f>計算シート２!G47</f>
        <v>0</v>
      </c>
      <c r="S25" s="864"/>
      <c r="T25" s="325"/>
      <c r="U25" s="325"/>
      <c r="V25" s="325"/>
    </row>
    <row r="26" spans="4:31" x14ac:dyDescent="0.2">
      <c r="U26" s="856" t="s">
        <v>25</v>
      </c>
      <c r="V26" s="271"/>
    </row>
    <row r="27" spans="4:31" x14ac:dyDescent="0.2">
      <c r="U27" s="857"/>
      <c r="V27" s="271"/>
    </row>
    <row r="28" spans="4:31" ht="14" x14ac:dyDescent="0.2">
      <c r="F28" s="167"/>
      <c r="R28" s="865" t="s">
        <v>386</v>
      </c>
      <c r="S28" s="853"/>
      <c r="T28" s="324"/>
      <c r="U28" s="324"/>
      <c r="V28" s="324"/>
    </row>
    <row r="29" spans="4:31" ht="14" x14ac:dyDescent="0.2">
      <c r="F29" s="167"/>
      <c r="G29" s="856" t="s">
        <v>270</v>
      </c>
      <c r="R29" s="854"/>
      <c r="S29" s="855"/>
      <c r="T29" s="324"/>
      <c r="U29" s="324"/>
      <c r="V29" s="324"/>
      <c r="AA29" s="852" t="s">
        <v>271</v>
      </c>
      <c r="AB29" s="853"/>
    </row>
    <row r="30" spans="4:31" ht="16.5" x14ac:dyDescent="0.2">
      <c r="G30" s="857"/>
      <c r="R30" s="863">
        <f>計算シート２!H47</f>
        <v>0</v>
      </c>
      <c r="S30" s="864"/>
      <c r="T30" s="325"/>
      <c r="U30" s="325"/>
      <c r="V30" s="325"/>
      <c r="AA30" s="861"/>
      <c r="AB30" s="862"/>
    </row>
    <row r="32" spans="4:31" ht="13.5" thickBot="1" x14ac:dyDescent="0.25"/>
    <row r="33" spans="1:34" ht="13.5" customHeight="1" x14ac:dyDescent="0.2">
      <c r="G33" s="852" t="s">
        <v>245</v>
      </c>
      <c r="H33" s="853"/>
      <c r="I33" s="271"/>
      <c r="J33" s="271"/>
      <c r="N33" s="848" t="s">
        <v>277</v>
      </c>
      <c r="O33" s="849"/>
      <c r="S33" s="852" t="s">
        <v>278</v>
      </c>
      <c r="T33" s="866"/>
      <c r="U33" s="853"/>
      <c r="AA33" s="852" t="s">
        <v>272</v>
      </c>
      <c r="AB33" s="853"/>
      <c r="AC33" s="54"/>
    </row>
    <row r="34" spans="1:34" ht="14.25" customHeight="1" x14ac:dyDescent="0.2">
      <c r="D34" s="852" t="s">
        <v>273</v>
      </c>
      <c r="E34" s="853"/>
      <c r="G34" s="854"/>
      <c r="H34" s="855"/>
      <c r="I34" s="271"/>
      <c r="J34" s="271"/>
      <c r="N34" s="850"/>
      <c r="O34" s="851"/>
      <c r="S34" s="861"/>
      <c r="T34" s="867"/>
      <c r="U34" s="862"/>
      <c r="AA34" s="854"/>
      <c r="AB34" s="855"/>
      <c r="AC34" s="54"/>
      <c r="AD34" s="838" t="s">
        <v>244</v>
      </c>
      <c r="AE34" s="839"/>
    </row>
    <row r="35" spans="1:34" ht="13.5" customHeight="1" x14ac:dyDescent="0.2">
      <c r="D35" s="854"/>
      <c r="E35" s="855"/>
      <c r="G35" s="854"/>
      <c r="H35" s="855"/>
      <c r="I35" s="271"/>
      <c r="J35" s="271"/>
      <c r="N35" s="850"/>
      <c r="O35" s="851"/>
      <c r="AA35" s="854"/>
      <c r="AB35" s="855"/>
      <c r="AC35" s="54"/>
      <c r="AD35" s="840"/>
      <c r="AE35" s="841"/>
    </row>
    <row r="36" spans="1:34" ht="17" thickBot="1" x14ac:dyDescent="0.3">
      <c r="D36" s="842">
        <f>計算シート２!AC47</f>
        <v>0</v>
      </c>
      <c r="E36" s="843"/>
      <c r="G36" s="842">
        <f>計算シート２!Y47</f>
        <v>0</v>
      </c>
      <c r="H36" s="843"/>
      <c r="I36" s="54"/>
      <c r="N36" s="844">
        <f>計算シート２!I47</f>
        <v>0</v>
      </c>
      <c r="O36" s="845"/>
      <c r="AA36" s="846">
        <f>計算シート２!J47</f>
        <v>0</v>
      </c>
      <c r="AB36" s="847"/>
      <c r="AC36" s="54"/>
      <c r="AD36" s="846">
        <f>計算シート２!K47</f>
        <v>0</v>
      </c>
      <c r="AE36" s="847"/>
    </row>
    <row r="37" spans="1:34" ht="16.5" x14ac:dyDescent="0.2">
      <c r="D37" s="54"/>
      <c r="E37" s="54"/>
      <c r="G37" s="54"/>
      <c r="H37" s="54"/>
      <c r="J37" s="856" t="s">
        <v>274</v>
      </c>
      <c r="N37" s="325"/>
      <c r="O37" s="325"/>
      <c r="X37" s="852" t="s">
        <v>253</v>
      </c>
      <c r="Y37" s="853"/>
      <c r="Z37" s="54"/>
      <c r="AA37" s="54"/>
      <c r="AB37" s="54"/>
      <c r="AC37" s="54"/>
    </row>
    <row r="38" spans="1:34" ht="16.5" x14ac:dyDescent="0.2">
      <c r="D38" s="54"/>
      <c r="E38" s="54"/>
      <c r="G38" s="54"/>
      <c r="H38" s="54"/>
      <c r="J38" s="857"/>
      <c r="N38" s="325"/>
      <c r="O38" s="325"/>
      <c r="W38" s="324"/>
      <c r="X38" s="861"/>
      <c r="Y38" s="862"/>
      <c r="Z38" s="54"/>
      <c r="AA38" s="54"/>
      <c r="AB38" s="54"/>
      <c r="AC38" s="54"/>
    </row>
    <row r="39" spans="1:34" ht="9" customHeight="1" x14ac:dyDescent="0.2">
      <c r="D39" s="54"/>
      <c r="E39" s="54"/>
      <c r="G39" s="54"/>
      <c r="H39" s="54"/>
      <c r="I39" s="54"/>
      <c r="J39" s="54"/>
      <c r="N39" s="325"/>
      <c r="O39" s="325"/>
      <c r="AA39" s="54"/>
      <c r="AB39" s="54"/>
      <c r="AC39" s="54"/>
      <c r="AD39" s="54"/>
      <c r="AE39" s="54"/>
      <c r="AH39" s="2"/>
    </row>
    <row r="40" spans="1:34" x14ac:dyDescent="0.2">
      <c r="A40" s="326"/>
      <c r="B40" s="326"/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</row>
    <row r="41" spans="1:34" ht="14" x14ac:dyDescent="0.2">
      <c r="R41" s="865" t="s">
        <v>279</v>
      </c>
      <c r="S41" s="853"/>
      <c r="T41" s="324"/>
      <c r="U41" s="324"/>
      <c r="V41" s="324"/>
    </row>
    <row r="42" spans="1:34" ht="14" x14ac:dyDescent="0.2">
      <c r="R42" s="854"/>
      <c r="S42" s="855"/>
      <c r="T42" s="324"/>
      <c r="U42" s="324"/>
      <c r="V42" s="324"/>
    </row>
    <row r="43" spans="1:34" ht="16.5" x14ac:dyDescent="0.2">
      <c r="R43" s="863">
        <f>計算シート２!Q47</f>
        <v>0</v>
      </c>
      <c r="S43" s="864"/>
      <c r="T43" s="325"/>
      <c r="U43" s="325"/>
      <c r="V43" s="325"/>
    </row>
    <row r="44" spans="1:34" x14ac:dyDescent="0.2">
      <c r="U44" s="856" t="s">
        <v>25</v>
      </c>
      <c r="V44" s="271"/>
      <c r="X44" s="852" t="s">
        <v>89</v>
      </c>
      <c r="Y44" s="853"/>
    </row>
    <row r="45" spans="1:34" x14ac:dyDescent="0.2">
      <c r="U45" s="857"/>
      <c r="V45" s="271"/>
      <c r="X45" s="861"/>
      <c r="Y45" s="862"/>
    </row>
    <row r="46" spans="1:34" ht="13.5" customHeight="1" x14ac:dyDescent="0.2">
      <c r="F46" s="167"/>
      <c r="R46" s="865" t="s">
        <v>387</v>
      </c>
      <c r="S46" s="853"/>
      <c r="T46" s="324"/>
      <c r="U46" s="324"/>
      <c r="V46" s="324"/>
      <c r="AB46" s="167"/>
    </row>
    <row r="47" spans="1:34" ht="13.5" customHeight="1" x14ac:dyDescent="0.2">
      <c r="F47" s="167"/>
      <c r="G47" s="856" t="s">
        <v>270</v>
      </c>
      <c r="R47" s="854"/>
      <c r="S47" s="855"/>
      <c r="T47" s="324"/>
      <c r="U47" s="324"/>
      <c r="V47" s="324"/>
      <c r="AA47" s="852" t="s">
        <v>271</v>
      </c>
      <c r="AB47" s="853"/>
    </row>
    <row r="48" spans="1:34" ht="16.5" x14ac:dyDescent="0.2">
      <c r="G48" s="857"/>
      <c r="R48" s="863">
        <f>計算シート２!S47</f>
        <v>0</v>
      </c>
      <c r="S48" s="864"/>
      <c r="T48" s="325"/>
      <c r="U48" s="325"/>
      <c r="V48" s="325"/>
      <c r="AA48" s="861"/>
      <c r="AB48" s="862"/>
    </row>
    <row r="50" spans="1:34" ht="13.5" thickBot="1" x14ac:dyDescent="0.25">
      <c r="W50" s="271"/>
      <c r="X50" s="271"/>
      <c r="Y50" s="271"/>
      <c r="Z50" s="271"/>
      <c r="AA50" s="271"/>
    </row>
    <row r="51" spans="1:34" ht="14.25" customHeight="1" x14ac:dyDescent="0.2">
      <c r="G51" s="852" t="s">
        <v>245</v>
      </c>
      <c r="H51" s="853"/>
      <c r="I51" s="271"/>
      <c r="J51" s="271"/>
      <c r="N51" s="848" t="s">
        <v>259</v>
      </c>
      <c r="O51" s="849"/>
      <c r="S51" s="852" t="s">
        <v>278</v>
      </c>
      <c r="T51" s="866"/>
      <c r="U51" s="853"/>
      <c r="AA51" s="852" t="s">
        <v>272</v>
      </c>
      <c r="AB51" s="853"/>
      <c r="AC51" s="54"/>
    </row>
    <row r="52" spans="1:34" ht="14.25" customHeight="1" x14ac:dyDescent="0.2">
      <c r="D52" s="852" t="s">
        <v>273</v>
      </c>
      <c r="E52" s="853"/>
      <c r="G52" s="854"/>
      <c r="H52" s="855"/>
      <c r="I52" s="271"/>
      <c r="J52" s="271"/>
      <c r="N52" s="850"/>
      <c r="O52" s="851"/>
      <c r="S52" s="861"/>
      <c r="T52" s="867"/>
      <c r="U52" s="862"/>
      <c r="AA52" s="854"/>
      <c r="AB52" s="855"/>
      <c r="AC52" s="54"/>
      <c r="AD52" s="838" t="s">
        <v>244</v>
      </c>
      <c r="AE52" s="839"/>
    </row>
    <row r="53" spans="1:34" ht="13.5" customHeight="1" x14ac:dyDescent="0.2">
      <c r="D53" s="854"/>
      <c r="E53" s="855"/>
      <c r="G53" s="854"/>
      <c r="H53" s="855"/>
      <c r="I53" s="271"/>
      <c r="J53" s="271"/>
      <c r="N53" s="850"/>
      <c r="O53" s="851"/>
      <c r="AA53" s="854"/>
      <c r="AB53" s="855"/>
      <c r="AC53" s="54"/>
      <c r="AD53" s="840"/>
      <c r="AE53" s="841"/>
    </row>
    <row r="54" spans="1:34" ht="17" thickBot="1" x14ac:dyDescent="0.3">
      <c r="D54" s="842">
        <f>計算シート２!AE47</f>
        <v>0</v>
      </c>
      <c r="E54" s="843"/>
      <c r="G54" s="842">
        <f>計算シート２!AA47</f>
        <v>0</v>
      </c>
      <c r="H54" s="843"/>
      <c r="I54" s="54"/>
      <c r="N54" s="844">
        <f>計算シート２!T47</f>
        <v>0</v>
      </c>
      <c r="O54" s="845"/>
      <c r="AA54" s="846">
        <f>計算シート２!U47</f>
        <v>0</v>
      </c>
      <c r="AB54" s="847"/>
      <c r="AC54" s="54"/>
      <c r="AD54" s="846">
        <f>計算シート２!V47</f>
        <v>0</v>
      </c>
      <c r="AE54" s="847"/>
    </row>
    <row r="55" spans="1:34" ht="14.25" customHeight="1" x14ac:dyDescent="0.2">
      <c r="J55" s="856" t="s">
        <v>274</v>
      </c>
      <c r="X55" s="852" t="s">
        <v>253</v>
      </c>
      <c r="Y55" s="853"/>
    </row>
    <row r="56" spans="1:34" ht="14" x14ac:dyDescent="0.2">
      <c r="J56" s="857"/>
      <c r="W56" s="324"/>
      <c r="X56" s="861"/>
      <c r="Y56" s="862"/>
    </row>
    <row r="57" spans="1:34" ht="14" x14ac:dyDescent="0.2">
      <c r="J57" s="324"/>
      <c r="W57" s="324"/>
      <c r="X57" s="324"/>
      <c r="Y57" s="324"/>
    </row>
    <row r="58" spans="1:34" ht="13.5" customHeight="1" x14ac:dyDescent="0.2"/>
    <row r="59" spans="1:34" x14ac:dyDescent="0.2">
      <c r="AH59" s="2"/>
    </row>
    <row r="60" spans="1:34" x14ac:dyDescent="0.2">
      <c r="A60" s="326"/>
      <c r="B60" s="326"/>
      <c r="C60" s="326"/>
      <c r="D60" s="326"/>
      <c r="E60" s="326"/>
      <c r="F60" s="326"/>
      <c r="G60" s="326"/>
      <c r="H60" s="326"/>
      <c r="I60" s="326"/>
      <c r="J60" s="326"/>
      <c r="K60" s="326"/>
      <c r="L60" s="326"/>
      <c r="M60" s="326"/>
      <c r="N60" s="326"/>
      <c r="O60" s="326"/>
      <c r="P60" s="326"/>
      <c r="Q60" s="326"/>
      <c r="R60" s="326"/>
      <c r="S60" s="326"/>
      <c r="T60" s="326"/>
      <c r="U60" s="326"/>
      <c r="V60" s="326"/>
      <c r="W60" s="326"/>
      <c r="X60" s="326"/>
      <c r="Y60" s="326"/>
      <c r="Z60" s="326"/>
      <c r="AA60" s="326"/>
      <c r="AB60" s="326"/>
      <c r="AC60" s="326"/>
      <c r="AD60" s="326"/>
      <c r="AE60" s="326"/>
      <c r="AF60" s="326"/>
      <c r="AG60" s="326"/>
      <c r="AH60" s="326"/>
    </row>
    <row r="61" spans="1:34" ht="13.5" thickBot="1" x14ac:dyDescent="0.25"/>
    <row r="62" spans="1:34" ht="15" customHeight="1" thickBot="1" x14ac:dyDescent="0.25">
      <c r="G62" s="848" t="s">
        <v>245</v>
      </c>
      <c r="H62" s="849"/>
      <c r="I62" s="271"/>
      <c r="J62" s="271"/>
      <c r="N62" s="868" t="s">
        <v>292</v>
      </c>
      <c r="O62" s="849"/>
      <c r="R62" s="868" t="s">
        <v>291</v>
      </c>
      <c r="S62" s="869"/>
      <c r="T62" s="870"/>
      <c r="AA62" s="848" t="s">
        <v>272</v>
      </c>
      <c r="AB62" s="849"/>
      <c r="AC62" s="54"/>
    </row>
    <row r="63" spans="1:34" ht="14.25" customHeight="1" thickTop="1" x14ac:dyDescent="0.2">
      <c r="D63" s="884" t="s">
        <v>273</v>
      </c>
      <c r="E63" s="885"/>
      <c r="G63" s="850"/>
      <c r="H63" s="851"/>
      <c r="I63" s="271"/>
      <c r="J63" s="271"/>
      <c r="N63" s="850"/>
      <c r="O63" s="851"/>
      <c r="R63" s="871"/>
      <c r="S63" s="872"/>
      <c r="T63" s="873"/>
      <c r="AA63" s="850"/>
      <c r="AB63" s="851"/>
      <c r="AC63" s="54"/>
      <c r="AD63" s="874" t="s">
        <v>244</v>
      </c>
      <c r="AE63" s="875"/>
    </row>
    <row r="64" spans="1:34" ht="13.5" customHeight="1" x14ac:dyDescent="0.2">
      <c r="D64" s="886"/>
      <c r="E64" s="887"/>
      <c r="G64" s="850"/>
      <c r="H64" s="851"/>
      <c r="I64" s="271"/>
      <c r="J64" s="271"/>
      <c r="N64" s="850"/>
      <c r="O64" s="851"/>
      <c r="R64" s="871"/>
      <c r="S64" s="872"/>
      <c r="T64" s="873"/>
      <c r="AA64" s="850"/>
      <c r="AB64" s="851"/>
      <c r="AC64" s="54"/>
      <c r="AD64" s="876"/>
      <c r="AE64" s="877"/>
    </row>
    <row r="65" spans="1:34" ht="17" thickBot="1" x14ac:dyDescent="0.3">
      <c r="D65" s="878">
        <f>計算シート２!AK47</f>
        <v>0</v>
      </c>
      <c r="E65" s="879"/>
      <c r="G65" s="880">
        <f>計算シート２!AJ47</f>
        <v>0</v>
      </c>
      <c r="H65" s="881"/>
      <c r="I65" s="54"/>
      <c r="J65" s="54"/>
      <c r="N65" s="844">
        <f>計算シート２!AG47</f>
        <v>0</v>
      </c>
      <c r="O65" s="845"/>
      <c r="R65" s="888" t="e">
        <f>N65/R10</f>
        <v>#DIV/0!</v>
      </c>
      <c r="S65" s="889"/>
      <c r="T65" s="890"/>
      <c r="AA65" s="844">
        <f>計算シート２!AH47</f>
        <v>0</v>
      </c>
      <c r="AB65" s="845"/>
      <c r="AC65" s="54"/>
      <c r="AD65" s="882">
        <f>計算シート２!AI47</f>
        <v>0</v>
      </c>
      <c r="AE65" s="883"/>
    </row>
    <row r="66" spans="1:34" ht="13.5" thickTop="1" x14ac:dyDescent="0.2"/>
    <row r="69" spans="1:34" x14ac:dyDescent="0.2">
      <c r="A69" s="327"/>
      <c r="B69" s="327"/>
      <c r="C69" s="327"/>
      <c r="D69" s="327"/>
      <c r="E69" s="327"/>
      <c r="F69" s="327"/>
      <c r="G69" s="327"/>
      <c r="H69" s="327"/>
      <c r="I69" s="327"/>
      <c r="J69" s="327"/>
      <c r="K69" s="327"/>
      <c r="L69" s="327"/>
      <c r="M69" s="327"/>
      <c r="N69" s="327"/>
      <c r="O69" s="327"/>
      <c r="P69" s="327"/>
      <c r="Q69" s="327"/>
      <c r="R69" s="327"/>
      <c r="S69" s="327"/>
      <c r="T69" s="327"/>
      <c r="U69" s="327"/>
      <c r="V69" s="327"/>
      <c r="W69" s="327"/>
      <c r="X69" s="327"/>
      <c r="Y69" s="327"/>
      <c r="Z69" s="327"/>
      <c r="AA69" s="327"/>
      <c r="AB69" s="327"/>
      <c r="AC69" s="327"/>
      <c r="AD69" s="327"/>
      <c r="AE69" s="327"/>
      <c r="AF69" s="327"/>
      <c r="AG69" s="327"/>
      <c r="AH69" s="327"/>
    </row>
  </sheetData>
  <mergeCells count="72">
    <mergeCell ref="AD63:AE64"/>
    <mergeCell ref="D65:E65"/>
    <mergeCell ref="G65:H65"/>
    <mergeCell ref="N65:O65"/>
    <mergeCell ref="AA65:AB65"/>
    <mergeCell ref="AD65:AE65"/>
    <mergeCell ref="D63:E64"/>
    <mergeCell ref="R65:T65"/>
    <mergeCell ref="J55:J56"/>
    <mergeCell ref="X55:Y56"/>
    <mergeCell ref="G62:H64"/>
    <mergeCell ref="N62:O64"/>
    <mergeCell ref="AA62:AB64"/>
    <mergeCell ref="R62:T64"/>
    <mergeCell ref="D52:E53"/>
    <mergeCell ref="AD52:AE53"/>
    <mergeCell ref="D54:E54"/>
    <mergeCell ref="G54:H54"/>
    <mergeCell ref="N54:O54"/>
    <mergeCell ref="AA54:AB54"/>
    <mergeCell ref="AD54:AE54"/>
    <mergeCell ref="R46:S47"/>
    <mergeCell ref="G47:G48"/>
    <mergeCell ref="AA47:AB48"/>
    <mergeCell ref="R48:S48"/>
    <mergeCell ref="G51:H53"/>
    <mergeCell ref="N51:O53"/>
    <mergeCell ref="S51:U52"/>
    <mergeCell ref="AA51:AB53"/>
    <mergeCell ref="J37:J38"/>
    <mergeCell ref="X37:Y38"/>
    <mergeCell ref="R41:S42"/>
    <mergeCell ref="R43:S43"/>
    <mergeCell ref="U44:U45"/>
    <mergeCell ref="X44:Y45"/>
    <mergeCell ref="AD34:AE35"/>
    <mergeCell ref="D36:E36"/>
    <mergeCell ref="G36:H36"/>
    <mergeCell ref="N36:O36"/>
    <mergeCell ref="AA36:AB36"/>
    <mergeCell ref="AD36:AE36"/>
    <mergeCell ref="G33:H35"/>
    <mergeCell ref="N33:O35"/>
    <mergeCell ref="S33:U34"/>
    <mergeCell ref="AA33:AB35"/>
    <mergeCell ref="D34:E35"/>
    <mergeCell ref="R28:S29"/>
    <mergeCell ref="G29:G30"/>
    <mergeCell ref="AA29:AB30"/>
    <mergeCell ref="R30:S30"/>
    <mergeCell ref="U26:U27"/>
    <mergeCell ref="R25:S25"/>
    <mergeCell ref="J19:J20"/>
    <mergeCell ref="R19:R20"/>
    <mergeCell ref="X19:Y20"/>
    <mergeCell ref="R23:S24"/>
    <mergeCell ref="A1:AH2"/>
    <mergeCell ref="R7:S9"/>
    <mergeCell ref="R10:S10"/>
    <mergeCell ref="G11:G12"/>
    <mergeCell ref="AA11:AB12"/>
    <mergeCell ref="AD16:AE17"/>
    <mergeCell ref="D18:E18"/>
    <mergeCell ref="G18:H18"/>
    <mergeCell ref="N18:O18"/>
    <mergeCell ref="AA18:AB18"/>
    <mergeCell ref="AD18:AE18"/>
    <mergeCell ref="N14:O17"/>
    <mergeCell ref="G15:H17"/>
    <mergeCell ref="R15:R16"/>
    <mergeCell ref="AA15:AB17"/>
    <mergeCell ref="D16:E17"/>
  </mergeCells>
  <phoneticPr fontId="3"/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B1:AE312"/>
  <sheetViews>
    <sheetView zoomScaleNormal="100" workbookViewId="0"/>
  </sheetViews>
  <sheetFormatPr defaultColWidth="18.6328125" defaultRowHeight="15" customHeight="1" x14ac:dyDescent="0.2"/>
  <cols>
    <col min="1" max="1" width="2.6328125" style="99" customWidth="1"/>
    <col min="2" max="2" width="4.6328125" style="99" customWidth="1"/>
    <col min="3" max="12" width="12.6328125" style="99" customWidth="1"/>
    <col min="13" max="13" width="9.36328125" style="99" customWidth="1"/>
    <col min="14" max="14" width="10.453125" style="99" customWidth="1"/>
    <col min="15" max="15" width="12.08984375" style="99" customWidth="1"/>
    <col min="16" max="16" width="12.6328125" style="99" customWidth="1"/>
    <col min="17" max="17" width="10" style="99" bestFit="1" customWidth="1"/>
    <col min="18" max="18" width="16.08984375" style="99" customWidth="1"/>
    <col min="19" max="19" width="2.6328125" style="99" customWidth="1"/>
    <col min="20" max="20" width="18.453125" style="99" bestFit="1" customWidth="1"/>
    <col min="21" max="21" width="9.7265625" style="99" bestFit="1" customWidth="1"/>
    <col min="22" max="22" width="10.453125" style="99" customWidth="1"/>
    <col min="23" max="23" width="9.7265625" style="99" customWidth="1"/>
    <col min="24" max="24" width="10.6328125" style="99" customWidth="1"/>
    <col min="25" max="25" width="4.7265625" style="99" customWidth="1"/>
    <col min="26" max="26" width="24.26953125" style="99" customWidth="1"/>
    <col min="27" max="27" width="15.36328125" style="99" customWidth="1"/>
    <col min="28" max="16384" width="18.6328125" style="99"/>
  </cols>
  <sheetData>
    <row r="1" spans="2:27" ht="22.5" customHeight="1" x14ac:dyDescent="0.2">
      <c r="B1" s="100" t="s">
        <v>52</v>
      </c>
    </row>
    <row r="2" spans="2:27" ht="15" customHeight="1" x14ac:dyDescent="0.2">
      <c r="C2" s="95" t="s">
        <v>98</v>
      </c>
      <c r="D2" s="95"/>
      <c r="G2" s="95" t="s">
        <v>98</v>
      </c>
      <c r="H2" s="95"/>
      <c r="L2" s="95" t="s">
        <v>98</v>
      </c>
      <c r="O2" s="95" t="s">
        <v>98</v>
      </c>
      <c r="P2" s="95" t="s">
        <v>100</v>
      </c>
      <c r="Q2" s="95" t="s">
        <v>97</v>
      </c>
      <c r="V2" s="168"/>
      <c r="W2" s="95" t="s">
        <v>106</v>
      </c>
      <c r="AA2" s="96" t="s">
        <v>106</v>
      </c>
    </row>
    <row r="3" spans="2:27" ht="15" customHeight="1" x14ac:dyDescent="0.2">
      <c r="C3" s="891" t="s">
        <v>220</v>
      </c>
      <c r="D3" s="97"/>
      <c r="F3" s="900" t="s">
        <v>181</v>
      </c>
      <c r="G3" s="900"/>
      <c r="H3" s="97"/>
      <c r="J3" s="900"/>
      <c r="K3" s="900" t="s">
        <v>181</v>
      </c>
      <c r="L3" s="900"/>
      <c r="N3" s="903"/>
      <c r="O3" s="893" t="s">
        <v>191</v>
      </c>
      <c r="P3" s="907"/>
      <c r="Q3" s="894"/>
      <c r="S3" s="903" t="s">
        <v>326</v>
      </c>
      <c r="T3" s="904"/>
      <c r="U3" s="895" t="s">
        <v>217</v>
      </c>
      <c r="V3" s="895" t="s">
        <v>218</v>
      </c>
      <c r="W3" s="895" t="s">
        <v>82</v>
      </c>
      <c r="Y3" s="903" t="s">
        <v>45</v>
      </c>
      <c r="Z3" s="904"/>
      <c r="AA3" s="895" t="s">
        <v>39</v>
      </c>
    </row>
    <row r="4" spans="2:27" ht="30" customHeight="1" x14ac:dyDescent="0.2">
      <c r="C4" s="892"/>
      <c r="D4" s="97"/>
      <c r="E4" s="97"/>
      <c r="F4" s="102" t="s">
        <v>175</v>
      </c>
      <c r="G4" s="102" t="s">
        <v>180</v>
      </c>
      <c r="H4" s="97"/>
      <c r="J4" s="900"/>
      <c r="K4" s="102" t="s">
        <v>175</v>
      </c>
      <c r="L4" s="102" t="s">
        <v>180</v>
      </c>
      <c r="N4" s="905"/>
      <c r="O4" s="102" t="s">
        <v>53</v>
      </c>
      <c r="P4" s="170" t="s">
        <v>187</v>
      </c>
      <c r="Q4" s="102" t="s">
        <v>63</v>
      </c>
      <c r="S4" s="905"/>
      <c r="T4" s="906"/>
      <c r="U4" s="892"/>
      <c r="V4" s="892"/>
      <c r="W4" s="892"/>
      <c r="Y4" s="905"/>
      <c r="Z4" s="906"/>
      <c r="AA4" s="892"/>
    </row>
    <row r="5" spans="2:27" ht="15" customHeight="1" x14ac:dyDescent="0.2">
      <c r="C5" s="103">
        <f>与件データ作成シート!E15</f>
        <v>0</v>
      </c>
      <c r="D5" s="179"/>
      <c r="E5" s="97"/>
      <c r="F5" s="104">
        <f>IF(与件データ作成シート!$A$7=1,与件データ作成シート!E15,与件データ計算シート!$C$5*按分データ等!F7)</f>
        <v>0</v>
      </c>
      <c r="G5" s="104">
        <f>IF(与件データ作成シート!$A$7=1,与件データ作成シート!F15,与件データ計算シート!$C$5*按分データ等!G7)</f>
        <v>0</v>
      </c>
      <c r="H5" s="179"/>
      <c r="J5" s="108" t="s">
        <v>54</v>
      </c>
      <c r="K5" s="152">
        <f>F$5*按分データ等!D5/按分データ等!D$7</f>
        <v>0</v>
      </c>
      <c r="L5" s="152">
        <f>G$5*按分データ等!E5/按分データ等!E$7</f>
        <v>0</v>
      </c>
      <c r="N5" s="107" t="s">
        <v>54</v>
      </c>
      <c r="O5" s="127">
        <f>K5</f>
        <v>0</v>
      </c>
      <c r="P5" s="127">
        <f>按分データ等!D32</f>
        <v>5189.1626232953113</v>
      </c>
      <c r="Q5" s="125">
        <f>O5*P5/1000000</f>
        <v>0</v>
      </c>
      <c r="S5" s="364" t="s">
        <v>317</v>
      </c>
      <c r="T5" s="365"/>
      <c r="U5" s="111"/>
      <c r="V5" s="111"/>
      <c r="W5" s="111"/>
      <c r="Y5" s="443">
        <v>1</v>
      </c>
      <c r="Z5" s="444" t="s">
        <v>293</v>
      </c>
      <c r="AA5" s="445">
        <f t="shared" ref="AA5:AA43" si="0">SUMIF($S$6:$S$50,Z5,$W$6:$W$50)+SUMIF($T$6:$T$50,Z5,$W$6:$W$50)</f>
        <v>0</v>
      </c>
    </row>
    <row r="6" spans="2:27" ht="15" customHeight="1" x14ac:dyDescent="0.2">
      <c r="F6" s="98" t="s">
        <v>208</v>
      </c>
      <c r="J6" s="106" t="s">
        <v>164</v>
      </c>
      <c r="K6" s="152">
        <f>F$5*按分データ等!D6/按分データ等!D$7</f>
        <v>0</v>
      </c>
      <c r="L6" s="152">
        <f>G$5*按分データ等!E6/按分データ等!E$7</f>
        <v>0</v>
      </c>
      <c r="N6" s="106" t="s">
        <v>164</v>
      </c>
      <c r="O6" s="128">
        <f>K6</f>
        <v>0</v>
      </c>
      <c r="P6" s="128">
        <f>按分データ等!E32</f>
        <v>30790.481053750256</v>
      </c>
      <c r="Q6" s="126">
        <f>O6*P6/1000000</f>
        <v>0</v>
      </c>
      <c r="S6" s="366"/>
      <c r="T6" s="367" t="s">
        <v>104</v>
      </c>
      <c r="U6" s="112">
        <f>$Q$5*按分データ等!P7</f>
        <v>0</v>
      </c>
      <c r="V6" s="112">
        <f>$Q$6*按分データ等!Q7</f>
        <v>0</v>
      </c>
      <c r="W6" s="112">
        <f>SUM(U6:V6)</f>
        <v>0</v>
      </c>
      <c r="Y6" s="446">
        <v>2</v>
      </c>
      <c r="Z6" s="447" t="s">
        <v>0</v>
      </c>
      <c r="AA6" s="448">
        <f t="shared" si="0"/>
        <v>0</v>
      </c>
    </row>
    <row r="7" spans="2:27" ht="15" customHeight="1" x14ac:dyDescent="0.2">
      <c r="F7" s="98" t="s">
        <v>209</v>
      </c>
      <c r="J7" s="101" t="s">
        <v>82</v>
      </c>
      <c r="K7" s="104">
        <f>SUM(K5:K6)</f>
        <v>0</v>
      </c>
      <c r="L7" s="104">
        <f>SUM(L5:L6)</f>
        <v>0</v>
      </c>
      <c r="N7" s="101" t="s">
        <v>82</v>
      </c>
      <c r="O7" s="104">
        <f>SUM(O5:O6)</f>
        <v>0</v>
      </c>
      <c r="P7" s="174"/>
      <c r="Q7" s="104">
        <f>SUM(Q5:Q6)</f>
        <v>0</v>
      </c>
      <c r="S7" s="366"/>
      <c r="T7" s="367" t="s">
        <v>70</v>
      </c>
      <c r="U7" s="112">
        <f>$Q$5*按分データ等!P8</f>
        <v>0</v>
      </c>
      <c r="V7" s="112">
        <f>$Q$6*按分データ等!Q8</f>
        <v>0</v>
      </c>
      <c r="W7" s="112">
        <f>SUM(U7:V7)</f>
        <v>0</v>
      </c>
      <c r="Y7" s="446">
        <v>3</v>
      </c>
      <c r="Z7" s="447" t="s">
        <v>67</v>
      </c>
      <c r="AA7" s="448">
        <f t="shared" si="0"/>
        <v>0</v>
      </c>
    </row>
    <row r="8" spans="2:27" ht="15" customHeight="1" x14ac:dyDescent="0.2">
      <c r="F8" s="98" t="s">
        <v>210</v>
      </c>
      <c r="J8" s="98" t="s">
        <v>108</v>
      </c>
      <c r="N8" s="98" t="s">
        <v>204</v>
      </c>
      <c r="S8" s="368"/>
      <c r="T8" s="369" t="s">
        <v>105</v>
      </c>
      <c r="U8" s="112">
        <f>$Q$5*按分データ等!P9</f>
        <v>0</v>
      </c>
      <c r="V8" s="112">
        <f>$Q$6*按分データ等!Q9</f>
        <v>0</v>
      </c>
      <c r="W8" s="112">
        <f>SUM(U8:V8)</f>
        <v>0</v>
      </c>
      <c r="Y8" s="446">
        <v>4</v>
      </c>
      <c r="Z8" s="447" t="s">
        <v>1</v>
      </c>
      <c r="AA8" s="448">
        <f t="shared" si="0"/>
        <v>0</v>
      </c>
    </row>
    <row r="9" spans="2:27" ht="15" customHeight="1" x14ac:dyDescent="0.2">
      <c r="F9" s="98" t="s">
        <v>349</v>
      </c>
      <c r="J9" s="98" t="s">
        <v>203</v>
      </c>
      <c r="S9" s="364" t="s">
        <v>72</v>
      </c>
      <c r="T9" s="365"/>
      <c r="U9" s="115">
        <f>$Q$5*按分データ等!P10</f>
        <v>0</v>
      </c>
      <c r="V9" s="115">
        <f>$Q$6*按分データ等!Q10</f>
        <v>0</v>
      </c>
      <c r="W9" s="115">
        <f>SUM(U9:V9)</f>
        <v>0</v>
      </c>
      <c r="Y9" s="446">
        <v>5</v>
      </c>
      <c r="Z9" s="450" t="s">
        <v>2</v>
      </c>
      <c r="AA9" s="451">
        <f t="shared" si="0"/>
        <v>0</v>
      </c>
    </row>
    <row r="10" spans="2:27" ht="15" customHeight="1" x14ac:dyDescent="0.2">
      <c r="S10" s="370" t="s">
        <v>73</v>
      </c>
      <c r="T10" s="371"/>
      <c r="U10" s="115">
        <f>$Q$5*按分データ等!P11</f>
        <v>0</v>
      </c>
      <c r="V10" s="115">
        <f>$Q$6*按分データ等!Q11</f>
        <v>0</v>
      </c>
      <c r="W10" s="115">
        <f>SUM(U10:V10)</f>
        <v>0</v>
      </c>
      <c r="Y10" s="446">
        <v>6</v>
      </c>
      <c r="Z10" s="444" t="s">
        <v>3</v>
      </c>
      <c r="AA10" s="445">
        <f t="shared" si="0"/>
        <v>0</v>
      </c>
    </row>
    <row r="11" spans="2:27" ht="15" customHeight="1" x14ac:dyDescent="0.2">
      <c r="S11" s="364" t="s">
        <v>318</v>
      </c>
      <c r="T11" s="365"/>
      <c r="U11" s="113"/>
      <c r="V11" s="113"/>
      <c r="W11" s="113"/>
      <c r="Y11" s="446">
        <v>7</v>
      </c>
      <c r="Z11" s="447" t="s">
        <v>4</v>
      </c>
      <c r="AA11" s="448">
        <f t="shared" si="0"/>
        <v>0</v>
      </c>
    </row>
    <row r="12" spans="2:27" ht="15" customHeight="1" x14ac:dyDescent="0.2">
      <c r="S12" s="366"/>
      <c r="T12" s="367" t="s">
        <v>293</v>
      </c>
      <c r="U12" s="112">
        <f>$Q$5*按分データ等!P13</f>
        <v>0</v>
      </c>
      <c r="V12" s="112">
        <f>$Q$6*按分データ等!Q13</f>
        <v>0</v>
      </c>
      <c r="W12" s="112">
        <f t="shared" ref="W12:W24" si="1">SUM(U12:V12)</f>
        <v>0</v>
      </c>
      <c r="Y12" s="446">
        <v>8</v>
      </c>
      <c r="Z12" s="447" t="s">
        <v>294</v>
      </c>
      <c r="AA12" s="448">
        <f t="shared" si="0"/>
        <v>0</v>
      </c>
    </row>
    <row r="13" spans="2:27" ht="15" customHeight="1" x14ac:dyDescent="0.2">
      <c r="S13" s="366"/>
      <c r="T13" s="367" t="s">
        <v>67</v>
      </c>
      <c r="U13" s="112">
        <f>$Q$5*按分データ等!P14</f>
        <v>0</v>
      </c>
      <c r="V13" s="112">
        <f>$Q$6*按分データ等!Q14</f>
        <v>0</v>
      </c>
      <c r="W13" s="112">
        <f t="shared" si="1"/>
        <v>0</v>
      </c>
      <c r="Y13" s="446">
        <v>9</v>
      </c>
      <c r="Z13" s="447" t="s">
        <v>5</v>
      </c>
      <c r="AA13" s="448">
        <f t="shared" si="0"/>
        <v>0</v>
      </c>
    </row>
    <row r="14" spans="2:27" ht="15" customHeight="1" x14ac:dyDescent="0.2">
      <c r="S14" s="366"/>
      <c r="T14" s="367" t="s">
        <v>1</v>
      </c>
      <c r="U14" s="112">
        <f>$Q$5*按分データ等!P15</f>
        <v>0</v>
      </c>
      <c r="V14" s="112">
        <f>$Q$6*按分データ等!Q15</f>
        <v>0</v>
      </c>
      <c r="W14" s="112">
        <f t="shared" si="1"/>
        <v>0</v>
      </c>
      <c r="Y14" s="446">
        <v>10</v>
      </c>
      <c r="Z14" s="450" t="s">
        <v>6</v>
      </c>
      <c r="AA14" s="451">
        <f t="shared" si="0"/>
        <v>0</v>
      </c>
    </row>
    <row r="15" spans="2:27" ht="15" customHeight="1" x14ac:dyDescent="0.2">
      <c r="S15" s="366"/>
      <c r="T15" s="367" t="s">
        <v>3</v>
      </c>
      <c r="U15" s="112">
        <f>$Q$5*按分データ等!P16</f>
        <v>0</v>
      </c>
      <c r="V15" s="112">
        <f>$Q$6*按分データ等!Q16</f>
        <v>0</v>
      </c>
      <c r="W15" s="112">
        <f t="shared" si="1"/>
        <v>0</v>
      </c>
      <c r="Y15" s="446">
        <v>11</v>
      </c>
      <c r="Z15" s="444" t="s">
        <v>7</v>
      </c>
      <c r="AA15" s="445">
        <f t="shared" si="0"/>
        <v>0</v>
      </c>
    </row>
    <row r="16" spans="2:27" ht="15" customHeight="1" x14ac:dyDescent="0.2">
      <c r="S16" s="366"/>
      <c r="T16" s="367" t="s">
        <v>5</v>
      </c>
      <c r="U16" s="112">
        <f>$Q$5*按分データ等!P17</f>
        <v>0</v>
      </c>
      <c r="V16" s="112">
        <f>$Q$6*按分データ等!Q17</f>
        <v>0</v>
      </c>
      <c r="W16" s="112">
        <f t="shared" si="1"/>
        <v>0</v>
      </c>
      <c r="Y16" s="446">
        <v>12</v>
      </c>
      <c r="Z16" s="447" t="s">
        <v>8</v>
      </c>
      <c r="AA16" s="448">
        <f t="shared" si="0"/>
        <v>0</v>
      </c>
    </row>
    <row r="17" spans="14:27" ht="15" customHeight="1" x14ac:dyDescent="0.2">
      <c r="S17" s="366"/>
      <c r="T17" s="367" t="s">
        <v>8</v>
      </c>
      <c r="U17" s="112">
        <f>$Q$5*按分データ等!P18</f>
        <v>0</v>
      </c>
      <c r="V17" s="112">
        <f>$Q$6*按分データ等!Q18</f>
        <v>0</v>
      </c>
      <c r="W17" s="112">
        <f t="shared" si="1"/>
        <v>0</v>
      </c>
      <c r="Y17" s="446">
        <v>13</v>
      </c>
      <c r="Z17" s="447" t="s">
        <v>295</v>
      </c>
      <c r="AA17" s="448">
        <f t="shared" si="0"/>
        <v>0</v>
      </c>
    </row>
    <row r="18" spans="14:27" ht="15" customHeight="1" x14ac:dyDescent="0.2">
      <c r="S18" s="368"/>
      <c r="T18" s="369" t="s">
        <v>9</v>
      </c>
      <c r="U18" s="112">
        <f>$Q$5*按分データ等!P19</f>
        <v>0</v>
      </c>
      <c r="V18" s="112">
        <f>$Q$6*按分データ等!Q19</f>
        <v>0</v>
      </c>
      <c r="W18" s="112">
        <f t="shared" si="1"/>
        <v>0</v>
      </c>
      <c r="Y18" s="446">
        <v>14</v>
      </c>
      <c r="Z18" s="447" t="s">
        <v>296</v>
      </c>
      <c r="AA18" s="448">
        <f t="shared" si="0"/>
        <v>0</v>
      </c>
    </row>
    <row r="19" spans="14:27" ht="15" customHeight="1" x14ac:dyDescent="0.2">
      <c r="S19" s="364" t="s">
        <v>319</v>
      </c>
      <c r="T19" s="365"/>
      <c r="U19" s="188"/>
      <c r="V19" s="188"/>
      <c r="W19" s="188"/>
      <c r="Y19" s="446">
        <v>15</v>
      </c>
      <c r="Z19" s="450" t="s">
        <v>297</v>
      </c>
      <c r="AA19" s="451">
        <f t="shared" si="0"/>
        <v>0</v>
      </c>
    </row>
    <row r="20" spans="14:27" ht="15" customHeight="1" x14ac:dyDescent="0.2">
      <c r="S20" s="366"/>
      <c r="T20" s="367" t="s">
        <v>320</v>
      </c>
      <c r="U20" s="112">
        <f>$Q$5*按分データ等!P21</f>
        <v>0</v>
      </c>
      <c r="V20" s="112">
        <f>$Q$6*按分データ等!Q21</f>
        <v>0</v>
      </c>
      <c r="W20" s="112">
        <f t="shared" si="1"/>
        <v>0</v>
      </c>
      <c r="Y20" s="446">
        <v>16</v>
      </c>
      <c r="Z20" s="444" t="s">
        <v>68</v>
      </c>
      <c r="AA20" s="445">
        <f t="shared" si="0"/>
        <v>0</v>
      </c>
    </row>
    <row r="21" spans="14:27" ht="15" customHeight="1" x14ac:dyDescent="0.2">
      <c r="S21" s="366"/>
      <c r="T21" s="367" t="s">
        <v>15</v>
      </c>
      <c r="U21" s="112">
        <f>$Q$5*按分データ等!P22</f>
        <v>0</v>
      </c>
      <c r="V21" s="112">
        <f>$Q$6*按分データ等!Q22</f>
        <v>0</v>
      </c>
      <c r="W21" s="112">
        <f t="shared" si="1"/>
        <v>0</v>
      </c>
      <c r="Y21" s="446">
        <v>17</v>
      </c>
      <c r="Z21" s="447" t="s">
        <v>298</v>
      </c>
      <c r="AA21" s="448">
        <f t="shared" si="0"/>
        <v>0</v>
      </c>
    </row>
    <row r="22" spans="14:27" ht="15" customHeight="1" x14ac:dyDescent="0.2">
      <c r="S22" s="366"/>
      <c r="T22" s="367" t="s">
        <v>16</v>
      </c>
      <c r="U22" s="112">
        <f>$Q$5*按分データ等!P23</f>
        <v>0</v>
      </c>
      <c r="V22" s="112">
        <f>$Q$6*按分データ等!Q23</f>
        <v>0</v>
      </c>
      <c r="W22" s="112">
        <f t="shared" si="1"/>
        <v>0</v>
      </c>
      <c r="Y22" s="446">
        <v>18</v>
      </c>
      <c r="Z22" s="447" t="s">
        <v>299</v>
      </c>
      <c r="AA22" s="448">
        <f t="shared" si="0"/>
        <v>0</v>
      </c>
    </row>
    <row r="23" spans="14:27" ht="15" customHeight="1" x14ac:dyDescent="0.2">
      <c r="S23" s="368"/>
      <c r="T23" s="369" t="s">
        <v>333</v>
      </c>
      <c r="U23" s="112">
        <f>$Q$5*按分データ等!P24</f>
        <v>0</v>
      </c>
      <c r="V23" s="112">
        <f>$Q$6*按分データ等!Q24</f>
        <v>0</v>
      </c>
      <c r="W23" s="112">
        <f t="shared" si="1"/>
        <v>0</v>
      </c>
      <c r="Y23" s="446">
        <v>19</v>
      </c>
      <c r="Z23" s="447" t="s">
        <v>34</v>
      </c>
      <c r="AA23" s="448">
        <f t="shared" si="0"/>
        <v>0</v>
      </c>
    </row>
    <row r="24" spans="14:27" ht="15" customHeight="1" x14ac:dyDescent="0.2">
      <c r="S24" s="93" t="s">
        <v>82</v>
      </c>
      <c r="T24" s="687"/>
      <c r="U24" s="110">
        <f>SUM(U5:U23)</f>
        <v>0</v>
      </c>
      <c r="V24" s="110">
        <f t="shared" ref="V24" si="2">SUM(V5:V23)</f>
        <v>0</v>
      </c>
      <c r="W24" s="110">
        <f t="shared" si="1"/>
        <v>0</v>
      </c>
      <c r="Y24" s="446">
        <v>20</v>
      </c>
      <c r="Z24" s="450" t="s">
        <v>9</v>
      </c>
      <c r="AA24" s="451">
        <f t="shared" si="0"/>
        <v>0</v>
      </c>
    </row>
    <row r="25" spans="14:27" ht="15" customHeight="1" x14ac:dyDescent="0.2">
      <c r="S25" s="98" t="s">
        <v>205</v>
      </c>
      <c r="T25" s="372"/>
      <c r="U25" s="178"/>
      <c r="V25" s="178"/>
      <c r="W25" s="178"/>
      <c r="Y25" s="446">
        <v>21</v>
      </c>
      <c r="Z25" s="444" t="s">
        <v>10</v>
      </c>
      <c r="AA25" s="445">
        <f t="shared" si="0"/>
        <v>0</v>
      </c>
    </row>
    <row r="26" spans="14:27" ht="15" customHeight="1" x14ac:dyDescent="0.2">
      <c r="S26" s="367"/>
      <c r="T26" s="372"/>
      <c r="U26" s="173"/>
      <c r="V26" s="173"/>
      <c r="W26" s="173"/>
      <c r="Y26" s="446">
        <v>22</v>
      </c>
      <c r="Z26" s="447" t="s">
        <v>11</v>
      </c>
      <c r="AA26" s="448">
        <f t="shared" si="0"/>
        <v>0</v>
      </c>
    </row>
    <row r="27" spans="14:27" ht="15" customHeight="1" x14ac:dyDescent="0.2">
      <c r="O27" s="95" t="s">
        <v>98</v>
      </c>
      <c r="P27" s="95" t="s">
        <v>100</v>
      </c>
      <c r="Q27" s="95" t="s">
        <v>97</v>
      </c>
      <c r="W27" s="95" t="s">
        <v>106</v>
      </c>
      <c r="Y27" s="446">
        <v>23</v>
      </c>
      <c r="Z27" s="447" t="s">
        <v>300</v>
      </c>
      <c r="AA27" s="448">
        <f t="shared" si="0"/>
        <v>0</v>
      </c>
    </row>
    <row r="28" spans="14:27" ht="15" customHeight="1" x14ac:dyDescent="0.2">
      <c r="N28" s="903"/>
      <c r="O28" s="893" t="s">
        <v>192</v>
      </c>
      <c r="P28" s="907"/>
      <c r="Q28" s="894"/>
      <c r="R28" s="909"/>
      <c r="S28" s="896" t="s">
        <v>327</v>
      </c>
      <c r="T28" s="897"/>
      <c r="U28" s="901" t="s">
        <v>217</v>
      </c>
      <c r="V28" s="901" t="s">
        <v>218</v>
      </c>
      <c r="W28" s="901" t="s">
        <v>185</v>
      </c>
      <c r="X28" s="908"/>
      <c r="Y28" s="446">
        <v>24</v>
      </c>
      <c r="Z28" s="447" t="s">
        <v>69</v>
      </c>
      <c r="AA28" s="448">
        <f t="shared" si="0"/>
        <v>0</v>
      </c>
    </row>
    <row r="29" spans="14:27" ht="15" customHeight="1" x14ac:dyDescent="0.2">
      <c r="N29" s="905"/>
      <c r="O29" s="102" t="s">
        <v>53</v>
      </c>
      <c r="P29" s="170" t="s">
        <v>187</v>
      </c>
      <c r="Q29" s="102" t="s">
        <v>63</v>
      </c>
      <c r="R29" s="909"/>
      <c r="S29" s="898"/>
      <c r="T29" s="899"/>
      <c r="U29" s="902"/>
      <c r="V29" s="902"/>
      <c r="W29" s="902"/>
      <c r="X29" s="908"/>
      <c r="Y29" s="446">
        <v>25</v>
      </c>
      <c r="Z29" s="450" t="s">
        <v>301</v>
      </c>
      <c r="AA29" s="451">
        <f t="shared" si="0"/>
        <v>0</v>
      </c>
    </row>
    <row r="30" spans="14:27" ht="15" customHeight="1" x14ac:dyDescent="0.2">
      <c r="N30" s="107" t="s">
        <v>54</v>
      </c>
      <c r="O30" s="127">
        <f>L5</f>
        <v>0</v>
      </c>
      <c r="P30" s="127">
        <f>按分データ等!F32</f>
        <v>6050.4186318101802</v>
      </c>
      <c r="Q30" s="125">
        <f>O30*P30/1000000</f>
        <v>0</v>
      </c>
      <c r="S30" s="382"/>
      <c r="T30" s="383" t="s">
        <v>72</v>
      </c>
      <c r="U30" s="384">
        <f>$Q$30*按分データ等!O31</f>
        <v>0</v>
      </c>
      <c r="V30" s="384">
        <f>$Q$31*按分データ等!P31</f>
        <v>0</v>
      </c>
      <c r="W30" s="384">
        <f>SUM(U30:V30)</f>
        <v>0</v>
      </c>
      <c r="Y30" s="446">
        <v>26</v>
      </c>
      <c r="Z30" s="444" t="s">
        <v>12</v>
      </c>
      <c r="AA30" s="445">
        <f t="shared" si="0"/>
        <v>0</v>
      </c>
    </row>
    <row r="31" spans="14:27" ht="15" customHeight="1" x14ac:dyDescent="0.2">
      <c r="N31" s="106" t="s">
        <v>164</v>
      </c>
      <c r="O31" s="166">
        <f>L6</f>
        <v>0</v>
      </c>
      <c r="P31" s="128">
        <f>按分データ等!G32</f>
        <v>86219.628929011466</v>
      </c>
      <c r="Q31" s="126">
        <f>O31*P31/1000000</f>
        <v>0</v>
      </c>
      <c r="S31" s="385"/>
      <c r="T31" s="386" t="s">
        <v>73</v>
      </c>
      <c r="U31" s="387">
        <f>$Q$30*按分データ等!O32</f>
        <v>0</v>
      </c>
      <c r="V31" s="387">
        <f>$Q$31*按分データ等!P32</f>
        <v>0</v>
      </c>
      <c r="W31" s="387">
        <f t="shared" ref="W31:W48" si="3">SUM(U31:V31)</f>
        <v>0</v>
      </c>
      <c r="Y31" s="446">
        <v>27</v>
      </c>
      <c r="Z31" s="447" t="s">
        <v>13</v>
      </c>
      <c r="AA31" s="448">
        <f t="shared" si="0"/>
        <v>0</v>
      </c>
    </row>
    <row r="32" spans="14:27" ht="15" customHeight="1" x14ac:dyDescent="0.2">
      <c r="N32" s="101" t="s">
        <v>82</v>
      </c>
      <c r="O32" s="104">
        <f>SUM(O30:O31)</f>
        <v>0</v>
      </c>
      <c r="P32" s="174"/>
      <c r="Q32" s="104">
        <f>SUM(Q30:Q31)</f>
        <v>0</v>
      </c>
      <c r="S32" s="388" t="s">
        <v>57</v>
      </c>
      <c r="T32" s="389"/>
      <c r="U32" s="390"/>
      <c r="V32" s="390"/>
      <c r="W32" s="390"/>
      <c r="Y32" s="446">
        <v>28</v>
      </c>
      <c r="Z32" s="447" t="s">
        <v>302</v>
      </c>
      <c r="AA32" s="448">
        <f t="shared" si="0"/>
        <v>0</v>
      </c>
    </row>
    <row r="33" spans="14:27" ht="15" customHeight="1" x14ac:dyDescent="0.2">
      <c r="N33" s="98" t="s">
        <v>204</v>
      </c>
      <c r="S33" s="388"/>
      <c r="T33" s="391" t="s">
        <v>83</v>
      </c>
      <c r="U33" s="392">
        <f>$Q$30*按分データ等!O34</f>
        <v>0</v>
      </c>
      <c r="V33" s="392">
        <f>$Q$31*按分データ等!P34</f>
        <v>0</v>
      </c>
      <c r="W33" s="392">
        <f t="shared" si="3"/>
        <v>0</v>
      </c>
      <c r="Y33" s="446">
        <v>29</v>
      </c>
      <c r="Z33" s="447" t="s">
        <v>71</v>
      </c>
      <c r="AA33" s="448">
        <f t="shared" si="0"/>
        <v>0</v>
      </c>
    </row>
    <row r="34" spans="14:27" ht="15" customHeight="1" x14ac:dyDescent="0.2">
      <c r="S34" s="388"/>
      <c r="T34" s="391" t="s">
        <v>226</v>
      </c>
      <c r="U34" s="392">
        <f>$Q$30*按分データ等!O35</f>
        <v>0</v>
      </c>
      <c r="V34" s="392">
        <f>$Q$31*按分データ等!P35</f>
        <v>0</v>
      </c>
      <c r="W34" s="392">
        <f t="shared" si="3"/>
        <v>0</v>
      </c>
      <c r="Y34" s="446">
        <v>30</v>
      </c>
      <c r="Z34" s="450" t="s">
        <v>14</v>
      </c>
      <c r="AA34" s="451">
        <f t="shared" si="0"/>
        <v>0</v>
      </c>
    </row>
    <row r="35" spans="14:27" ht="15" customHeight="1" x14ac:dyDescent="0.2">
      <c r="S35" s="382" t="s">
        <v>183</v>
      </c>
      <c r="T35" s="393"/>
      <c r="U35" s="394"/>
      <c r="V35" s="394"/>
      <c r="W35" s="394"/>
      <c r="Y35" s="446">
        <v>31</v>
      </c>
      <c r="Z35" s="444" t="s">
        <v>15</v>
      </c>
      <c r="AA35" s="445">
        <f t="shared" si="0"/>
        <v>0</v>
      </c>
    </row>
    <row r="36" spans="14:27" ht="15" customHeight="1" x14ac:dyDescent="0.2">
      <c r="S36" s="388"/>
      <c r="T36" s="391" t="s">
        <v>83</v>
      </c>
      <c r="U36" s="392">
        <f>$Q$30*按分データ等!O37</f>
        <v>0</v>
      </c>
      <c r="V36" s="392">
        <f>$Q$31*按分データ等!P37</f>
        <v>0</v>
      </c>
      <c r="W36" s="392">
        <f t="shared" si="3"/>
        <v>0</v>
      </c>
      <c r="Y36" s="446">
        <v>32</v>
      </c>
      <c r="Z36" s="447" t="s">
        <v>303</v>
      </c>
      <c r="AA36" s="448">
        <f t="shared" si="0"/>
        <v>0</v>
      </c>
    </row>
    <row r="37" spans="14:27" ht="15" customHeight="1" x14ac:dyDescent="0.2">
      <c r="S37" s="388"/>
      <c r="T37" s="391" t="s">
        <v>227</v>
      </c>
      <c r="U37" s="392">
        <f>$Q$30*按分データ等!O38</f>
        <v>0</v>
      </c>
      <c r="V37" s="392">
        <f>$Q$31*按分データ等!P38</f>
        <v>0</v>
      </c>
      <c r="W37" s="392">
        <f t="shared" si="3"/>
        <v>0</v>
      </c>
      <c r="Y37" s="446">
        <v>33</v>
      </c>
      <c r="Z37" s="447" t="s">
        <v>304</v>
      </c>
      <c r="AA37" s="448">
        <f t="shared" si="0"/>
        <v>0</v>
      </c>
    </row>
    <row r="38" spans="14:27" ht="15" customHeight="1" x14ac:dyDescent="0.2">
      <c r="S38" s="388"/>
      <c r="T38" s="391" t="s">
        <v>84</v>
      </c>
      <c r="U38" s="392">
        <f>$Q$30*按分データ等!O39</f>
        <v>0</v>
      </c>
      <c r="V38" s="392">
        <f>$Q$31*按分データ等!P39</f>
        <v>0</v>
      </c>
      <c r="W38" s="392">
        <f t="shared" si="3"/>
        <v>0</v>
      </c>
      <c r="Y38" s="446">
        <v>34</v>
      </c>
      <c r="Z38" s="447" t="s">
        <v>16</v>
      </c>
      <c r="AA38" s="448">
        <f t="shared" si="0"/>
        <v>0</v>
      </c>
    </row>
    <row r="39" spans="14:27" ht="15" customHeight="1" x14ac:dyDescent="0.2">
      <c r="S39" s="388"/>
      <c r="T39" s="391" t="s">
        <v>226</v>
      </c>
      <c r="U39" s="392">
        <f>$Q$30*按分データ等!O40</f>
        <v>0</v>
      </c>
      <c r="V39" s="392">
        <f>$Q$31*按分データ等!P40</f>
        <v>0</v>
      </c>
      <c r="W39" s="392">
        <f t="shared" si="3"/>
        <v>0</v>
      </c>
      <c r="Y39" s="446">
        <v>35</v>
      </c>
      <c r="Z39" s="450" t="s">
        <v>72</v>
      </c>
      <c r="AA39" s="451">
        <f t="shared" si="0"/>
        <v>0</v>
      </c>
    </row>
    <row r="40" spans="14:27" ht="15" customHeight="1" x14ac:dyDescent="0.2">
      <c r="S40" s="388"/>
      <c r="T40" s="391" t="s">
        <v>334</v>
      </c>
      <c r="U40" s="392">
        <f>$Q$30*按分データ等!O41</f>
        <v>0</v>
      </c>
      <c r="V40" s="392">
        <f>$Q$31*按分データ等!P41</f>
        <v>0</v>
      </c>
      <c r="W40" s="392">
        <f t="shared" si="3"/>
        <v>0</v>
      </c>
      <c r="Y40" s="446">
        <v>36</v>
      </c>
      <c r="Z40" s="444" t="s">
        <v>73</v>
      </c>
      <c r="AA40" s="445">
        <f t="shared" si="0"/>
        <v>0</v>
      </c>
    </row>
    <row r="41" spans="14:27" ht="15" customHeight="1" x14ac:dyDescent="0.2">
      <c r="S41" s="382" t="s">
        <v>184</v>
      </c>
      <c r="T41" s="393"/>
      <c r="U41" s="394"/>
      <c r="V41" s="394"/>
      <c r="W41" s="394"/>
      <c r="Y41" s="446">
        <v>37</v>
      </c>
      <c r="Z41" s="447" t="s">
        <v>335</v>
      </c>
      <c r="AA41" s="448">
        <f t="shared" si="0"/>
        <v>0</v>
      </c>
    </row>
    <row r="42" spans="14:27" ht="15" customHeight="1" x14ac:dyDescent="0.2">
      <c r="S42" s="388"/>
      <c r="T42" s="391" t="s">
        <v>293</v>
      </c>
      <c r="U42" s="392">
        <f>$Q$30*按分データ等!O43</f>
        <v>0</v>
      </c>
      <c r="V42" s="392">
        <f>$Q$31*按分データ等!P43</f>
        <v>0</v>
      </c>
      <c r="W42" s="392">
        <f t="shared" si="3"/>
        <v>0</v>
      </c>
      <c r="Y42" s="446">
        <v>38</v>
      </c>
      <c r="Z42" s="447" t="s">
        <v>17</v>
      </c>
      <c r="AA42" s="448">
        <f t="shared" si="0"/>
        <v>0</v>
      </c>
    </row>
    <row r="43" spans="14:27" ht="15" customHeight="1" x14ac:dyDescent="0.2">
      <c r="S43" s="388"/>
      <c r="T43" s="391" t="s">
        <v>228</v>
      </c>
      <c r="U43" s="392">
        <f>$Q$30*按分データ等!O44</f>
        <v>0</v>
      </c>
      <c r="V43" s="392">
        <f>$Q$31*按分データ等!P44</f>
        <v>0</v>
      </c>
      <c r="W43" s="392">
        <f t="shared" si="3"/>
        <v>0</v>
      </c>
      <c r="Y43" s="446">
        <v>39</v>
      </c>
      <c r="Z43" s="450" t="s">
        <v>18</v>
      </c>
      <c r="AA43" s="451">
        <f t="shared" si="0"/>
        <v>0</v>
      </c>
    </row>
    <row r="44" spans="14:27" ht="15" customHeight="1" x14ac:dyDescent="0.2">
      <c r="S44" s="388"/>
      <c r="T44" s="391" t="s">
        <v>229</v>
      </c>
      <c r="U44" s="392">
        <f>$Q$30*按分データ等!O45</f>
        <v>0</v>
      </c>
      <c r="V44" s="392">
        <f>$Q$31*按分データ等!P45</f>
        <v>0</v>
      </c>
      <c r="W44" s="392">
        <f t="shared" si="3"/>
        <v>0</v>
      </c>
      <c r="Y44" s="102"/>
      <c r="Z44" s="101" t="s">
        <v>19</v>
      </c>
      <c r="AA44" s="110">
        <f>SUM(AA5:AA43)</f>
        <v>0</v>
      </c>
    </row>
    <row r="45" spans="14:27" ht="15" customHeight="1" x14ac:dyDescent="0.2">
      <c r="S45" s="388"/>
      <c r="T45" s="391" t="s">
        <v>230</v>
      </c>
      <c r="U45" s="392">
        <f>$Q$30*按分データ等!O46</f>
        <v>0</v>
      </c>
      <c r="V45" s="392">
        <f>$Q$31*按分データ等!P46</f>
        <v>0</v>
      </c>
      <c r="W45" s="392">
        <f t="shared" si="3"/>
        <v>0</v>
      </c>
      <c r="Y45" s="98" t="s">
        <v>325</v>
      </c>
    </row>
    <row r="46" spans="14:27" ht="15" customHeight="1" x14ac:dyDescent="0.2">
      <c r="S46" s="388"/>
      <c r="T46" s="391" t="s">
        <v>321</v>
      </c>
      <c r="U46" s="392">
        <f>$Q$30*按分データ等!O47</f>
        <v>0</v>
      </c>
      <c r="V46" s="392">
        <f>$Q$31*按分データ等!P47</f>
        <v>0</v>
      </c>
      <c r="W46" s="392">
        <f t="shared" si="3"/>
        <v>0</v>
      </c>
      <c r="Z46" s="98"/>
    </row>
    <row r="47" spans="14:27" ht="15" customHeight="1" x14ac:dyDescent="0.2">
      <c r="S47" s="388"/>
      <c r="T47" s="391" t="s">
        <v>322</v>
      </c>
      <c r="U47" s="392">
        <f>$Q$30*按分データ等!O48</f>
        <v>0</v>
      </c>
      <c r="V47" s="392">
        <f>$Q$31*按分データ等!P48</f>
        <v>0</v>
      </c>
      <c r="W47" s="392">
        <f t="shared" si="3"/>
        <v>0</v>
      </c>
      <c r="Y47" s="98"/>
    </row>
    <row r="48" spans="14:27" ht="15" customHeight="1" x14ac:dyDescent="0.2">
      <c r="S48" s="388"/>
      <c r="T48" s="395" t="s">
        <v>323</v>
      </c>
      <c r="U48" s="392">
        <f>$Q$30*按分データ等!O49</f>
        <v>0</v>
      </c>
      <c r="V48" s="392">
        <f>$Q$31*按分データ等!P49</f>
        <v>0</v>
      </c>
      <c r="W48" s="392">
        <f t="shared" si="3"/>
        <v>0</v>
      </c>
      <c r="Y48" s="98"/>
    </row>
    <row r="49" spans="2:27" ht="15" customHeight="1" x14ac:dyDescent="0.2">
      <c r="S49" s="388"/>
      <c r="T49" s="391" t="s">
        <v>9</v>
      </c>
      <c r="U49" s="392">
        <f>$Q$30*按分データ等!O50</f>
        <v>0</v>
      </c>
      <c r="V49" s="392">
        <f>$Q$31*按分データ等!P50</f>
        <v>0</v>
      </c>
      <c r="W49" s="392">
        <f>SUM(U49:V49)</f>
        <v>0</v>
      </c>
      <c r="Y49" s="98"/>
    </row>
    <row r="50" spans="2:27" ht="15" customHeight="1" x14ac:dyDescent="0.2">
      <c r="S50" s="388"/>
      <c r="T50" s="688" t="s">
        <v>231</v>
      </c>
      <c r="U50" s="689">
        <f>$Q$30*按分データ等!O51</f>
        <v>0</v>
      </c>
      <c r="V50" s="689">
        <f>$Q$31*按分データ等!P51</f>
        <v>0</v>
      </c>
      <c r="W50" s="689">
        <f>SUM(U50:V50)</f>
        <v>0</v>
      </c>
      <c r="Y50" s="98"/>
    </row>
    <row r="51" spans="2:27" ht="15" customHeight="1" x14ac:dyDescent="0.2">
      <c r="S51" s="397" t="s">
        <v>185</v>
      </c>
      <c r="T51" s="398"/>
      <c r="U51" s="399">
        <f>SUM(U30:U50)</f>
        <v>0</v>
      </c>
      <c r="V51" s="400">
        <f>SUM(V30:V50)</f>
        <v>0</v>
      </c>
      <c r="W51" s="400">
        <f>SUM(U51:V51)</f>
        <v>0</v>
      </c>
    </row>
    <row r="52" spans="2:27" ht="15" customHeight="1" x14ac:dyDescent="0.2">
      <c r="S52" s="98" t="s">
        <v>205</v>
      </c>
      <c r="W52" s="95"/>
    </row>
    <row r="53" spans="2:27" ht="15" customHeight="1" x14ac:dyDescent="0.2">
      <c r="S53" s="98"/>
      <c r="W53" s="95"/>
    </row>
    <row r="54" spans="2:27" ht="15" customHeight="1" x14ac:dyDescent="0.2">
      <c r="B54" s="401" t="s">
        <v>165</v>
      </c>
      <c r="S54" s="98"/>
      <c r="W54" s="95"/>
    </row>
    <row r="55" spans="2:27" ht="15" customHeight="1" x14ac:dyDescent="0.2">
      <c r="B55" s="100"/>
      <c r="D55" s="95" t="s">
        <v>98</v>
      </c>
      <c r="H55" s="95" t="s">
        <v>98</v>
      </c>
      <c r="K55" s="95" t="s">
        <v>98</v>
      </c>
      <c r="L55" s="95" t="s">
        <v>100</v>
      </c>
      <c r="M55" s="95"/>
      <c r="O55" s="95" t="s">
        <v>98</v>
      </c>
      <c r="P55" s="95" t="s">
        <v>100</v>
      </c>
      <c r="Q55" s="95" t="s">
        <v>97</v>
      </c>
      <c r="W55" s="95" t="s">
        <v>106</v>
      </c>
      <c r="Z55" s="96"/>
      <c r="AA55" s="96" t="s">
        <v>106</v>
      </c>
    </row>
    <row r="56" spans="2:27" ht="15" customHeight="1" x14ac:dyDescent="0.2">
      <c r="C56" s="895"/>
      <c r="D56" s="895" t="s">
        <v>221</v>
      </c>
      <c r="F56" s="895"/>
      <c r="G56" s="903" t="s">
        <v>53</v>
      </c>
      <c r="H56" s="904"/>
      <c r="J56" s="895"/>
      <c r="K56" s="903" t="s">
        <v>53</v>
      </c>
      <c r="L56" s="904"/>
      <c r="M56" s="97"/>
      <c r="N56" s="903"/>
      <c r="O56" s="893" t="s">
        <v>202</v>
      </c>
      <c r="P56" s="907"/>
      <c r="Q56" s="894"/>
      <c r="R56" s="97"/>
      <c r="S56" s="903" t="s">
        <v>326</v>
      </c>
      <c r="T56" s="904"/>
      <c r="U56" s="895" t="s">
        <v>217</v>
      </c>
      <c r="V56" s="895" t="s">
        <v>218</v>
      </c>
      <c r="W56" s="895" t="s">
        <v>82</v>
      </c>
      <c r="Y56" s="903" t="s">
        <v>45</v>
      </c>
      <c r="Z56" s="904"/>
      <c r="AA56" s="895" t="s">
        <v>39</v>
      </c>
    </row>
    <row r="57" spans="2:27" ht="15" customHeight="1" x14ac:dyDescent="0.2">
      <c r="C57" s="892"/>
      <c r="D57" s="892"/>
      <c r="F57" s="892"/>
      <c r="G57" s="102" t="s">
        <v>182</v>
      </c>
      <c r="H57" s="102" t="s">
        <v>180</v>
      </c>
      <c r="J57" s="892"/>
      <c r="K57" s="102" t="s">
        <v>182</v>
      </c>
      <c r="L57" s="102" t="s">
        <v>180</v>
      </c>
      <c r="M57" s="97"/>
      <c r="N57" s="905"/>
      <c r="O57" s="102" t="s">
        <v>53</v>
      </c>
      <c r="P57" s="170" t="s">
        <v>187</v>
      </c>
      <c r="Q57" s="102" t="s">
        <v>63</v>
      </c>
      <c r="R57" s="97"/>
      <c r="S57" s="905"/>
      <c r="T57" s="906"/>
      <c r="U57" s="892"/>
      <c r="V57" s="892"/>
      <c r="W57" s="892"/>
      <c r="Y57" s="905"/>
      <c r="Z57" s="906"/>
      <c r="AA57" s="892"/>
    </row>
    <row r="58" spans="2:27" ht="15" customHeight="1" x14ac:dyDescent="0.2">
      <c r="C58" s="108" t="s">
        <v>54</v>
      </c>
      <c r="D58" s="172">
        <f>与件データ作成シート!E30</f>
        <v>0</v>
      </c>
      <c r="F58" s="108" t="s">
        <v>54</v>
      </c>
      <c r="G58" s="112">
        <f>IF(与件データ作成シート!$A$7=2,与件データ計算シート!$D58*按分データ等!D5/SUM(按分データ等!$D5:$E5),与件データ作成シート!E30)</f>
        <v>0</v>
      </c>
      <c r="H58" s="112">
        <f>IF(与件データ作成シート!$A$7=2,与件データ計算シート!$D58*按分データ等!E5/SUM(按分データ等!$D5:$E5),与件データ作成シート!F30)</f>
        <v>0</v>
      </c>
      <c r="J58" s="107" t="s">
        <v>54</v>
      </c>
      <c r="K58" s="118">
        <f>G58</f>
        <v>0</v>
      </c>
      <c r="L58" s="118">
        <f>H58</f>
        <v>0</v>
      </c>
      <c r="M58" s="173"/>
      <c r="N58" s="107" t="s">
        <v>54</v>
      </c>
      <c r="O58" s="127">
        <f>K58</f>
        <v>0</v>
      </c>
      <c r="P58" s="127">
        <f>按分データ等!D32</f>
        <v>5189.1626232953113</v>
      </c>
      <c r="Q58" s="125">
        <f>O58*P58/1000000</f>
        <v>0</v>
      </c>
      <c r="R58" s="173"/>
      <c r="S58" s="364" t="s">
        <v>317</v>
      </c>
      <c r="T58" s="365"/>
      <c r="U58" s="111"/>
      <c r="V58" s="111"/>
      <c r="W58" s="111"/>
      <c r="Y58" s="443">
        <v>1</v>
      </c>
      <c r="Z58" s="444" t="s">
        <v>293</v>
      </c>
      <c r="AA58" s="445">
        <f t="shared" ref="AA58:AA96" ca="1" si="4">SUMIF($S$58:$S$102,Z58,$W$58:$W$102)+SUMIF($T$58:$T$102,Z58,$W$58:$W$100)</f>
        <v>0</v>
      </c>
    </row>
    <row r="59" spans="2:27" ht="15" customHeight="1" x14ac:dyDescent="0.2">
      <c r="C59" s="171" t="str">
        <f>与件データ作成シート!D31</f>
        <v>宿泊客数（実数）</v>
      </c>
      <c r="D59" s="117">
        <f>与件データ作成シート!E31</f>
        <v>0</v>
      </c>
      <c r="F59" s="171" t="str">
        <f>与件データ作成シート!D31</f>
        <v>宿泊客数（実数）</v>
      </c>
      <c r="G59" s="123">
        <f>IF(与件データ作成シート!$A$7=2,与件データ計算シート!$D59*按分データ等!D6/SUM(按分データ等!$D6:$E6),与件データ作成シート!E31)</f>
        <v>0</v>
      </c>
      <c r="H59" s="123">
        <f>IF(与件データ作成シート!$A$7=2,与件データ計算シート!$D59*按分データ等!E6/SUM(按分データ等!$D6:$E6),与件データ作成シート!F31)</f>
        <v>0</v>
      </c>
      <c r="J59" s="108" t="s">
        <v>164</v>
      </c>
      <c r="K59" s="117">
        <f>IF($F$59="延べ宿泊客数",G59/按分データ等!E18,与件データ計算シート!G59)</f>
        <v>0</v>
      </c>
      <c r="L59" s="117">
        <f>IF($F$59="延べ宿泊客数",H59/按分データ等!F18,与件データ計算シート!H59)</f>
        <v>0</v>
      </c>
      <c r="M59" s="173"/>
      <c r="N59" s="106" t="s">
        <v>164</v>
      </c>
      <c r="O59" s="128">
        <f>K59</f>
        <v>0</v>
      </c>
      <c r="P59" s="128">
        <f>按分データ等!E32</f>
        <v>30790.481053750256</v>
      </c>
      <c r="Q59" s="126">
        <f>O59*P59/1000000</f>
        <v>0</v>
      </c>
      <c r="R59" s="173"/>
      <c r="S59" s="366"/>
      <c r="T59" s="367" t="s">
        <v>104</v>
      </c>
      <c r="U59" s="112">
        <f>$Q$58*按分データ等!P7</f>
        <v>0</v>
      </c>
      <c r="V59" s="112">
        <f>$Q$59*按分データ等!Q7</f>
        <v>0</v>
      </c>
      <c r="W59" s="112">
        <f>SUM(U59:V59)</f>
        <v>0</v>
      </c>
      <c r="Y59" s="446">
        <v>2</v>
      </c>
      <c r="Z59" s="447" t="s">
        <v>0</v>
      </c>
      <c r="AA59" s="448">
        <f t="shared" ca="1" si="4"/>
        <v>0</v>
      </c>
    </row>
    <row r="60" spans="2:27" ht="12" customHeight="1" x14ac:dyDescent="0.2">
      <c r="C60" s="101" t="s">
        <v>82</v>
      </c>
      <c r="D60" s="110">
        <f>SUM(D58:D59)</f>
        <v>0</v>
      </c>
      <c r="F60" s="101" t="s">
        <v>82</v>
      </c>
      <c r="G60" s="110">
        <f>SUM(G58:G59)</f>
        <v>0</v>
      </c>
      <c r="H60" s="110">
        <f>SUM(H58:H59)</f>
        <v>0</v>
      </c>
      <c r="J60" s="101" t="s">
        <v>82</v>
      </c>
      <c r="K60" s="110">
        <f>SUM(K58:K59)</f>
        <v>0</v>
      </c>
      <c r="L60" s="110">
        <f>SUM(L58:L59)</f>
        <v>0</v>
      </c>
      <c r="M60" s="173"/>
      <c r="N60" s="101" t="s">
        <v>82</v>
      </c>
      <c r="O60" s="104">
        <f>SUM(O58:O59)</f>
        <v>0</v>
      </c>
      <c r="P60" s="174"/>
      <c r="Q60" s="104">
        <f>SUM(Q58:Q59)</f>
        <v>0</v>
      </c>
      <c r="R60" s="173"/>
      <c r="S60" s="366"/>
      <c r="T60" s="367" t="s">
        <v>70</v>
      </c>
      <c r="U60" s="112">
        <f>$Q$58*按分データ等!P8</f>
        <v>0</v>
      </c>
      <c r="V60" s="112">
        <f>$Q$59*按分データ等!Q8</f>
        <v>0</v>
      </c>
      <c r="W60" s="112">
        <f>SUM(U60:V60)</f>
        <v>0</v>
      </c>
      <c r="Y60" s="446">
        <v>3</v>
      </c>
      <c r="Z60" s="447" t="s">
        <v>67</v>
      </c>
      <c r="AA60" s="448">
        <f t="shared" ca="1" si="4"/>
        <v>0</v>
      </c>
    </row>
    <row r="61" spans="2:27" ht="12" customHeight="1" x14ac:dyDescent="0.2">
      <c r="F61" s="98" t="s">
        <v>208</v>
      </c>
      <c r="J61" s="98" t="s">
        <v>206</v>
      </c>
      <c r="N61" s="98" t="s">
        <v>204</v>
      </c>
      <c r="S61" s="368"/>
      <c r="T61" s="369" t="s">
        <v>105</v>
      </c>
      <c r="U61" s="112">
        <f>$Q$58*按分データ等!P9</f>
        <v>0</v>
      </c>
      <c r="V61" s="112">
        <f>$Q$59*按分データ等!Q9</f>
        <v>0</v>
      </c>
      <c r="W61" s="112">
        <f>SUM(U61:V61)</f>
        <v>0</v>
      </c>
      <c r="Y61" s="446">
        <v>4</v>
      </c>
      <c r="Z61" s="447" t="s">
        <v>1</v>
      </c>
      <c r="AA61" s="448">
        <f t="shared" ca="1" si="4"/>
        <v>0</v>
      </c>
    </row>
    <row r="62" spans="2:27" ht="15" customHeight="1" x14ac:dyDescent="0.2">
      <c r="F62" s="98" t="s">
        <v>209</v>
      </c>
      <c r="J62" s="98" t="s">
        <v>207</v>
      </c>
      <c r="S62" s="364" t="s">
        <v>72</v>
      </c>
      <c r="T62" s="365"/>
      <c r="U62" s="115">
        <f>$Q$58*按分データ等!P10</f>
        <v>0</v>
      </c>
      <c r="V62" s="115">
        <f>$Q$59*按分データ等!Q10</f>
        <v>0</v>
      </c>
      <c r="W62" s="115">
        <f>SUM(U62:V62)</f>
        <v>0</v>
      </c>
      <c r="Y62" s="449">
        <v>5</v>
      </c>
      <c r="Z62" s="450" t="s">
        <v>2</v>
      </c>
      <c r="AA62" s="451">
        <f t="shared" ca="1" si="4"/>
        <v>0</v>
      </c>
    </row>
    <row r="63" spans="2:27" ht="15" customHeight="1" x14ac:dyDescent="0.2">
      <c r="F63" s="98" t="s">
        <v>210</v>
      </c>
      <c r="S63" s="370" t="s">
        <v>73</v>
      </c>
      <c r="T63" s="371"/>
      <c r="U63" s="115">
        <f>$Q$58*按分データ等!P11</f>
        <v>0</v>
      </c>
      <c r="V63" s="115">
        <f>$Q$59*按分データ等!Q11</f>
        <v>0</v>
      </c>
      <c r="W63" s="115">
        <f>SUM(U63:V63)</f>
        <v>0</v>
      </c>
      <c r="Y63" s="443">
        <v>6</v>
      </c>
      <c r="Z63" s="444" t="s">
        <v>3</v>
      </c>
      <c r="AA63" s="445">
        <f t="shared" ca="1" si="4"/>
        <v>0</v>
      </c>
    </row>
    <row r="64" spans="2:27" ht="15" customHeight="1" x14ac:dyDescent="0.2">
      <c r="F64" s="98" t="s">
        <v>350</v>
      </c>
      <c r="S64" s="364" t="s">
        <v>318</v>
      </c>
      <c r="T64" s="365"/>
      <c r="U64" s="113"/>
      <c r="V64" s="113"/>
      <c r="W64" s="113"/>
      <c r="Y64" s="446">
        <v>7</v>
      </c>
      <c r="Z64" s="447" t="s">
        <v>4</v>
      </c>
      <c r="AA64" s="448">
        <f t="shared" ca="1" si="4"/>
        <v>0</v>
      </c>
    </row>
    <row r="65" spans="14:27" ht="15" customHeight="1" x14ac:dyDescent="0.2">
      <c r="S65" s="366"/>
      <c r="T65" s="367" t="s">
        <v>293</v>
      </c>
      <c r="U65" s="112">
        <f>$Q$58*按分データ等!P13</f>
        <v>0</v>
      </c>
      <c r="V65" s="112">
        <f>$Q$59*按分データ等!Q13</f>
        <v>0</v>
      </c>
      <c r="W65" s="112">
        <f>SUM(U65:V65)</f>
        <v>0</v>
      </c>
      <c r="Y65" s="446">
        <v>8</v>
      </c>
      <c r="Z65" s="447" t="s">
        <v>294</v>
      </c>
      <c r="AA65" s="448">
        <f t="shared" ca="1" si="4"/>
        <v>0</v>
      </c>
    </row>
    <row r="66" spans="14:27" ht="15" customHeight="1" x14ac:dyDescent="0.2">
      <c r="S66" s="366"/>
      <c r="T66" s="367" t="s">
        <v>67</v>
      </c>
      <c r="U66" s="112">
        <f>$Q$58*按分データ等!P14</f>
        <v>0</v>
      </c>
      <c r="V66" s="112">
        <f>$Q$59*按分データ等!Q14</f>
        <v>0</v>
      </c>
      <c r="W66" s="112">
        <f t="shared" ref="W66:W71" si="5">SUM(U66:V66)</f>
        <v>0</v>
      </c>
      <c r="Y66" s="446">
        <v>9</v>
      </c>
      <c r="Z66" s="447" t="s">
        <v>5</v>
      </c>
      <c r="AA66" s="448">
        <f t="shared" ca="1" si="4"/>
        <v>0</v>
      </c>
    </row>
    <row r="67" spans="14:27" ht="15" customHeight="1" x14ac:dyDescent="0.2">
      <c r="S67" s="366"/>
      <c r="T67" s="367" t="s">
        <v>1</v>
      </c>
      <c r="U67" s="112">
        <f>$Q$58*按分データ等!P15</f>
        <v>0</v>
      </c>
      <c r="V67" s="112">
        <f>$Q$59*按分データ等!Q15</f>
        <v>0</v>
      </c>
      <c r="W67" s="112">
        <f t="shared" si="5"/>
        <v>0</v>
      </c>
      <c r="Y67" s="449">
        <v>10</v>
      </c>
      <c r="Z67" s="450" t="s">
        <v>6</v>
      </c>
      <c r="AA67" s="451">
        <f t="shared" ca="1" si="4"/>
        <v>0</v>
      </c>
    </row>
    <row r="68" spans="14:27" ht="15" customHeight="1" x14ac:dyDescent="0.2">
      <c r="S68" s="366"/>
      <c r="T68" s="367" t="s">
        <v>3</v>
      </c>
      <c r="U68" s="112">
        <f>$Q$58*按分データ等!P16</f>
        <v>0</v>
      </c>
      <c r="V68" s="112">
        <f>$Q$59*按分データ等!Q16</f>
        <v>0</v>
      </c>
      <c r="W68" s="112">
        <f t="shared" si="5"/>
        <v>0</v>
      </c>
      <c r="Y68" s="443">
        <v>11</v>
      </c>
      <c r="Z68" s="444" t="s">
        <v>7</v>
      </c>
      <c r="AA68" s="445">
        <f t="shared" ca="1" si="4"/>
        <v>0</v>
      </c>
    </row>
    <row r="69" spans="14:27" ht="15" customHeight="1" x14ac:dyDescent="0.2">
      <c r="S69" s="366"/>
      <c r="T69" s="367" t="s">
        <v>5</v>
      </c>
      <c r="U69" s="112">
        <f>$Q$58*按分データ等!P17</f>
        <v>0</v>
      </c>
      <c r="V69" s="112">
        <f>$Q$59*按分データ等!Q17</f>
        <v>0</v>
      </c>
      <c r="W69" s="112">
        <f t="shared" si="5"/>
        <v>0</v>
      </c>
      <c r="Y69" s="446">
        <v>12</v>
      </c>
      <c r="Z69" s="447" t="s">
        <v>8</v>
      </c>
      <c r="AA69" s="448">
        <f t="shared" ca="1" si="4"/>
        <v>0</v>
      </c>
    </row>
    <row r="70" spans="14:27" ht="15" customHeight="1" x14ac:dyDescent="0.2">
      <c r="S70" s="366"/>
      <c r="T70" s="367" t="s">
        <v>8</v>
      </c>
      <c r="U70" s="112">
        <f>$Q$58*按分データ等!P18</f>
        <v>0</v>
      </c>
      <c r="V70" s="112">
        <f>$Q$59*按分データ等!Q18</f>
        <v>0</v>
      </c>
      <c r="W70" s="112">
        <f t="shared" si="5"/>
        <v>0</v>
      </c>
      <c r="Y70" s="446">
        <v>13</v>
      </c>
      <c r="Z70" s="447" t="s">
        <v>295</v>
      </c>
      <c r="AA70" s="448">
        <f t="shared" ca="1" si="4"/>
        <v>0</v>
      </c>
    </row>
    <row r="71" spans="14:27" ht="15" customHeight="1" x14ac:dyDescent="0.2">
      <c r="S71" s="368"/>
      <c r="T71" s="369" t="s">
        <v>9</v>
      </c>
      <c r="U71" s="112">
        <f>$Q$58*按分データ等!P19</f>
        <v>0</v>
      </c>
      <c r="V71" s="112">
        <f>$Q$59*按分データ等!Q19</f>
        <v>0</v>
      </c>
      <c r="W71" s="112">
        <f t="shared" si="5"/>
        <v>0</v>
      </c>
      <c r="Y71" s="446">
        <v>14</v>
      </c>
      <c r="Z71" s="447" t="s">
        <v>296</v>
      </c>
      <c r="AA71" s="448">
        <f t="shared" ca="1" si="4"/>
        <v>0</v>
      </c>
    </row>
    <row r="72" spans="14:27" ht="15" customHeight="1" x14ac:dyDescent="0.2">
      <c r="S72" s="364" t="s">
        <v>319</v>
      </c>
      <c r="T72" s="365"/>
      <c r="U72" s="116"/>
      <c r="V72" s="116"/>
      <c r="W72" s="116"/>
      <c r="Y72" s="449">
        <v>15</v>
      </c>
      <c r="Z72" s="450" t="s">
        <v>297</v>
      </c>
      <c r="AA72" s="451">
        <f t="shared" ca="1" si="4"/>
        <v>0</v>
      </c>
    </row>
    <row r="73" spans="14:27" ht="15" customHeight="1" x14ac:dyDescent="0.2">
      <c r="S73" s="366"/>
      <c r="T73" s="367" t="s">
        <v>320</v>
      </c>
      <c r="U73" s="112">
        <f>$Q$58*按分データ等!P21</f>
        <v>0</v>
      </c>
      <c r="V73" s="112">
        <f>$Q$59*按分データ等!Q21</f>
        <v>0</v>
      </c>
      <c r="W73" s="112">
        <f t="shared" ref="W73:W77" si="6">SUM(U73:V73)</f>
        <v>0</v>
      </c>
      <c r="Y73" s="443">
        <v>16</v>
      </c>
      <c r="Z73" s="444" t="s">
        <v>68</v>
      </c>
      <c r="AA73" s="445">
        <f t="shared" ca="1" si="4"/>
        <v>0</v>
      </c>
    </row>
    <row r="74" spans="14:27" ht="15" customHeight="1" x14ac:dyDescent="0.2">
      <c r="S74" s="366"/>
      <c r="T74" s="367" t="s">
        <v>15</v>
      </c>
      <c r="U74" s="112">
        <f>$Q$58*按分データ等!P22</f>
        <v>0</v>
      </c>
      <c r="V74" s="112">
        <f>$Q$59*按分データ等!Q22</f>
        <v>0</v>
      </c>
      <c r="W74" s="112">
        <f t="shared" si="6"/>
        <v>0</v>
      </c>
      <c r="Y74" s="446">
        <v>17</v>
      </c>
      <c r="Z74" s="447" t="s">
        <v>298</v>
      </c>
      <c r="AA74" s="448">
        <f t="shared" ca="1" si="4"/>
        <v>0</v>
      </c>
    </row>
    <row r="75" spans="14:27" ht="15" customHeight="1" x14ac:dyDescent="0.2">
      <c r="S75" s="366"/>
      <c r="T75" s="367" t="s">
        <v>16</v>
      </c>
      <c r="U75" s="112">
        <f>$Q$58*按分データ等!P23</f>
        <v>0</v>
      </c>
      <c r="V75" s="112">
        <f>$Q$59*按分データ等!Q23</f>
        <v>0</v>
      </c>
      <c r="W75" s="112">
        <f t="shared" si="6"/>
        <v>0</v>
      </c>
      <c r="Y75" s="446">
        <v>18</v>
      </c>
      <c r="Z75" s="447" t="s">
        <v>299</v>
      </c>
      <c r="AA75" s="448">
        <f t="shared" ca="1" si="4"/>
        <v>0</v>
      </c>
    </row>
    <row r="76" spans="14:27" ht="15" customHeight="1" x14ac:dyDescent="0.2">
      <c r="S76" s="368"/>
      <c r="T76" s="369" t="s">
        <v>333</v>
      </c>
      <c r="U76" s="112">
        <f>$Q$58*按分データ等!P24</f>
        <v>0</v>
      </c>
      <c r="V76" s="112">
        <f>$Q$59*按分データ等!Q24</f>
        <v>0</v>
      </c>
      <c r="W76" s="112">
        <f t="shared" si="6"/>
        <v>0</v>
      </c>
      <c r="Y76" s="446">
        <v>19</v>
      </c>
      <c r="Z76" s="447" t="s">
        <v>34</v>
      </c>
      <c r="AA76" s="448">
        <f t="shared" ca="1" si="4"/>
        <v>0</v>
      </c>
    </row>
    <row r="77" spans="14:27" ht="15" customHeight="1" x14ac:dyDescent="0.2">
      <c r="S77" s="364" t="s">
        <v>82</v>
      </c>
      <c r="T77" s="373"/>
      <c r="U77" s="110">
        <f>SUM(U58:U76)</f>
        <v>0</v>
      </c>
      <c r="V77" s="110">
        <f t="shared" ref="V77" si="7">SUM(V58:V76)</f>
        <v>0</v>
      </c>
      <c r="W77" s="110">
        <f t="shared" si="6"/>
        <v>0</v>
      </c>
      <c r="Y77" s="449">
        <v>20</v>
      </c>
      <c r="Z77" s="450" t="s">
        <v>9</v>
      </c>
      <c r="AA77" s="451">
        <f t="shared" ca="1" si="4"/>
        <v>0</v>
      </c>
    </row>
    <row r="78" spans="14:27" ht="15" customHeight="1" x14ac:dyDescent="0.2">
      <c r="S78" s="378" t="s">
        <v>205</v>
      </c>
      <c r="T78" s="373"/>
      <c r="U78" s="178"/>
      <c r="V78" s="178"/>
      <c r="W78" s="178"/>
      <c r="Y78" s="443">
        <v>21</v>
      </c>
      <c r="Z78" s="444" t="s">
        <v>10</v>
      </c>
      <c r="AA78" s="445">
        <f t="shared" ca="1" si="4"/>
        <v>0</v>
      </c>
    </row>
    <row r="79" spans="14:27" ht="15" customHeight="1" x14ac:dyDescent="0.2">
      <c r="O79" s="95" t="s">
        <v>98</v>
      </c>
      <c r="P79" s="95" t="s">
        <v>100</v>
      </c>
      <c r="Q79" s="95" t="s">
        <v>97</v>
      </c>
      <c r="W79" s="95" t="s">
        <v>106</v>
      </c>
      <c r="Y79" s="446">
        <v>22</v>
      </c>
      <c r="Z79" s="447" t="s">
        <v>11</v>
      </c>
      <c r="AA79" s="448">
        <f t="shared" ca="1" si="4"/>
        <v>0</v>
      </c>
    </row>
    <row r="80" spans="14:27" ht="15" customHeight="1" x14ac:dyDescent="0.2">
      <c r="N80" s="903"/>
      <c r="O80" s="893" t="s">
        <v>192</v>
      </c>
      <c r="P80" s="907"/>
      <c r="Q80" s="894"/>
      <c r="S80" s="896" t="s">
        <v>327</v>
      </c>
      <c r="T80" s="897"/>
      <c r="U80" s="901" t="s">
        <v>217</v>
      </c>
      <c r="V80" s="901" t="s">
        <v>218</v>
      </c>
      <c r="W80" s="901" t="s">
        <v>82</v>
      </c>
      <c r="Y80" s="446">
        <v>23</v>
      </c>
      <c r="Z80" s="447" t="s">
        <v>300</v>
      </c>
      <c r="AA80" s="448">
        <f t="shared" ca="1" si="4"/>
        <v>0</v>
      </c>
    </row>
    <row r="81" spans="14:27" ht="15" customHeight="1" x14ac:dyDescent="0.2">
      <c r="N81" s="905"/>
      <c r="O81" s="102" t="s">
        <v>53</v>
      </c>
      <c r="P81" s="170" t="s">
        <v>187</v>
      </c>
      <c r="Q81" s="102" t="s">
        <v>63</v>
      </c>
      <c r="S81" s="898"/>
      <c r="T81" s="899"/>
      <c r="U81" s="902"/>
      <c r="V81" s="902"/>
      <c r="W81" s="902"/>
      <c r="Y81" s="446">
        <v>24</v>
      </c>
      <c r="Z81" s="447" t="s">
        <v>69</v>
      </c>
      <c r="AA81" s="448">
        <f t="shared" ca="1" si="4"/>
        <v>0</v>
      </c>
    </row>
    <row r="82" spans="14:27" ht="15" customHeight="1" x14ac:dyDescent="0.2">
      <c r="N82" s="107" t="s">
        <v>54</v>
      </c>
      <c r="O82" s="127">
        <f>L58</f>
        <v>0</v>
      </c>
      <c r="P82" s="127">
        <f>按分データ等!F32</f>
        <v>6050.4186318101802</v>
      </c>
      <c r="Q82" s="125">
        <f>O82*P82/1000000</f>
        <v>0</v>
      </c>
      <c r="S82" s="382"/>
      <c r="T82" s="383" t="s">
        <v>72</v>
      </c>
      <c r="U82" s="747">
        <f>$Q$82*按分データ等!O31</f>
        <v>0</v>
      </c>
      <c r="V82" s="384">
        <f>$Q$83*按分データ等!P31</f>
        <v>0</v>
      </c>
      <c r="W82" s="384">
        <f>SUM(U82:V82)</f>
        <v>0</v>
      </c>
      <c r="Y82" s="449">
        <v>25</v>
      </c>
      <c r="Z82" s="450" t="s">
        <v>301</v>
      </c>
      <c r="AA82" s="451">
        <f t="shared" ca="1" si="4"/>
        <v>0</v>
      </c>
    </row>
    <row r="83" spans="14:27" ht="15" customHeight="1" x14ac:dyDescent="0.2">
      <c r="N83" s="106" t="s">
        <v>164</v>
      </c>
      <c r="O83" s="166">
        <f>L59</f>
        <v>0</v>
      </c>
      <c r="P83" s="128">
        <f>按分データ等!G32</f>
        <v>86219.628929011466</v>
      </c>
      <c r="Q83" s="126">
        <f>O83*P83/1000000</f>
        <v>0</v>
      </c>
      <c r="S83" s="385"/>
      <c r="T83" s="386" t="s">
        <v>73</v>
      </c>
      <c r="U83" s="748">
        <f>$Q$82*按分データ等!O32</f>
        <v>0</v>
      </c>
      <c r="V83" s="387">
        <f>$Q$83*按分データ等!P32</f>
        <v>0</v>
      </c>
      <c r="W83" s="387">
        <f t="shared" ref="W83:W92" si="8">SUM(U83:V83)</f>
        <v>0</v>
      </c>
      <c r="Y83" s="443">
        <v>26</v>
      </c>
      <c r="Z83" s="444" t="s">
        <v>12</v>
      </c>
      <c r="AA83" s="445">
        <f t="shared" ca="1" si="4"/>
        <v>0</v>
      </c>
    </row>
    <row r="84" spans="14:27" ht="15" customHeight="1" x14ac:dyDescent="0.2">
      <c r="N84" s="101" t="s">
        <v>82</v>
      </c>
      <c r="O84" s="104">
        <f>SUM(O82:O83)</f>
        <v>0</v>
      </c>
      <c r="P84" s="174"/>
      <c r="Q84" s="104">
        <f>SUM(Q82:Q83)</f>
        <v>0</v>
      </c>
      <c r="S84" s="388" t="s">
        <v>57</v>
      </c>
      <c r="T84" s="389"/>
      <c r="U84" s="749"/>
      <c r="V84" s="390"/>
      <c r="W84" s="390"/>
      <c r="Y84" s="446">
        <v>27</v>
      </c>
      <c r="Z84" s="447" t="s">
        <v>13</v>
      </c>
      <c r="AA84" s="448">
        <f t="shared" ca="1" si="4"/>
        <v>0</v>
      </c>
    </row>
    <row r="85" spans="14:27" ht="15" customHeight="1" x14ac:dyDescent="0.2">
      <c r="N85" s="98" t="s">
        <v>204</v>
      </c>
      <c r="S85" s="388"/>
      <c r="T85" s="391" t="s">
        <v>83</v>
      </c>
      <c r="U85" s="750">
        <f>$Q$82*按分データ等!O34</f>
        <v>0</v>
      </c>
      <c r="V85" s="392">
        <f>$Q$83*按分データ等!P34</f>
        <v>0</v>
      </c>
      <c r="W85" s="392">
        <f t="shared" si="8"/>
        <v>0</v>
      </c>
      <c r="Y85" s="446">
        <v>28</v>
      </c>
      <c r="Z85" s="447" t="s">
        <v>302</v>
      </c>
      <c r="AA85" s="448">
        <f t="shared" ca="1" si="4"/>
        <v>0</v>
      </c>
    </row>
    <row r="86" spans="14:27" ht="15" customHeight="1" x14ac:dyDescent="0.2">
      <c r="S86" s="388"/>
      <c r="T86" s="391" t="s">
        <v>226</v>
      </c>
      <c r="U86" s="750">
        <f>$Q$82*按分データ等!O35</f>
        <v>0</v>
      </c>
      <c r="V86" s="392">
        <f>$Q$83*按分データ等!P35</f>
        <v>0</v>
      </c>
      <c r="W86" s="392">
        <f t="shared" si="8"/>
        <v>0</v>
      </c>
      <c r="Y86" s="446">
        <v>29</v>
      </c>
      <c r="Z86" s="447" t="s">
        <v>71</v>
      </c>
      <c r="AA86" s="448">
        <f t="shared" ca="1" si="4"/>
        <v>0</v>
      </c>
    </row>
    <row r="87" spans="14:27" ht="15" customHeight="1" x14ac:dyDescent="0.2">
      <c r="S87" s="382" t="s">
        <v>183</v>
      </c>
      <c r="T87" s="393"/>
      <c r="U87" s="751"/>
      <c r="V87" s="394"/>
      <c r="W87" s="394"/>
      <c r="Y87" s="449">
        <v>30</v>
      </c>
      <c r="Z87" s="450" t="s">
        <v>14</v>
      </c>
      <c r="AA87" s="451">
        <f t="shared" ca="1" si="4"/>
        <v>0</v>
      </c>
    </row>
    <row r="88" spans="14:27" ht="15" customHeight="1" x14ac:dyDescent="0.2">
      <c r="S88" s="388"/>
      <c r="T88" s="391" t="s">
        <v>83</v>
      </c>
      <c r="U88" s="750">
        <f>$Q$82*按分データ等!O37</f>
        <v>0</v>
      </c>
      <c r="V88" s="392">
        <f>$Q$83*按分データ等!P37</f>
        <v>0</v>
      </c>
      <c r="W88" s="392">
        <f t="shared" si="8"/>
        <v>0</v>
      </c>
      <c r="Y88" s="443">
        <v>31</v>
      </c>
      <c r="Z88" s="444" t="s">
        <v>15</v>
      </c>
      <c r="AA88" s="445">
        <f t="shared" ca="1" si="4"/>
        <v>0</v>
      </c>
    </row>
    <row r="89" spans="14:27" ht="15" customHeight="1" x14ac:dyDescent="0.2">
      <c r="S89" s="388"/>
      <c r="T89" s="391" t="s">
        <v>227</v>
      </c>
      <c r="U89" s="750">
        <f>$Q$82*按分データ等!O38</f>
        <v>0</v>
      </c>
      <c r="V89" s="392">
        <f>$Q$83*按分データ等!P38</f>
        <v>0</v>
      </c>
      <c r="W89" s="392">
        <f t="shared" si="8"/>
        <v>0</v>
      </c>
      <c r="Y89" s="446">
        <v>32</v>
      </c>
      <c r="Z89" s="447" t="s">
        <v>303</v>
      </c>
      <c r="AA89" s="448">
        <f t="shared" ca="1" si="4"/>
        <v>0</v>
      </c>
    </row>
    <row r="90" spans="14:27" ht="15" customHeight="1" x14ac:dyDescent="0.2">
      <c r="S90" s="388"/>
      <c r="T90" s="391" t="s">
        <v>84</v>
      </c>
      <c r="U90" s="750">
        <f>$Q$82*按分データ等!O39</f>
        <v>0</v>
      </c>
      <c r="V90" s="392">
        <f>$Q$83*按分データ等!P39</f>
        <v>0</v>
      </c>
      <c r="W90" s="392">
        <f t="shared" si="8"/>
        <v>0</v>
      </c>
      <c r="Y90" s="446">
        <v>33</v>
      </c>
      <c r="Z90" s="447" t="s">
        <v>304</v>
      </c>
      <c r="AA90" s="448">
        <f t="shared" ca="1" si="4"/>
        <v>0</v>
      </c>
    </row>
    <row r="91" spans="14:27" ht="15" customHeight="1" x14ac:dyDescent="0.2">
      <c r="S91" s="388"/>
      <c r="T91" s="391" t="s">
        <v>226</v>
      </c>
      <c r="U91" s="750">
        <f>$Q$82*按分データ等!O40</f>
        <v>0</v>
      </c>
      <c r="V91" s="392">
        <f>$Q$83*按分データ等!P40</f>
        <v>0</v>
      </c>
      <c r="W91" s="392">
        <f t="shared" si="8"/>
        <v>0</v>
      </c>
      <c r="Y91" s="446">
        <v>34</v>
      </c>
      <c r="Z91" s="447" t="s">
        <v>16</v>
      </c>
      <c r="AA91" s="448">
        <f t="shared" ca="1" si="4"/>
        <v>0</v>
      </c>
    </row>
    <row r="92" spans="14:27" ht="15" customHeight="1" x14ac:dyDescent="0.2">
      <c r="S92" s="388"/>
      <c r="T92" s="391" t="s">
        <v>334</v>
      </c>
      <c r="U92" s="750">
        <f>$Q$82*按分データ等!O41</f>
        <v>0</v>
      </c>
      <c r="V92" s="392">
        <f>$Q$83*按分データ等!P41</f>
        <v>0</v>
      </c>
      <c r="W92" s="392">
        <f t="shared" si="8"/>
        <v>0</v>
      </c>
      <c r="Y92" s="449">
        <v>35</v>
      </c>
      <c r="Z92" s="450" t="s">
        <v>72</v>
      </c>
      <c r="AA92" s="451">
        <f t="shared" ca="1" si="4"/>
        <v>0</v>
      </c>
    </row>
    <row r="93" spans="14:27" ht="15" customHeight="1" x14ac:dyDescent="0.2">
      <c r="S93" s="382" t="s">
        <v>184</v>
      </c>
      <c r="T93" s="393"/>
      <c r="U93" s="751"/>
      <c r="V93" s="394"/>
      <c r="W93" s="394"/>
      <c r="Y93" s="443">
        <v>36</v>
      </c>
      <c r="Z93" s="444" t="s">
        <v>73</v>
      </c>
      <c r="AA93" s="445">
        <f t="shared" ca="1" si="4"/>
        <v>0</v>
      </c>
    </row>
    <row r="94" spans="14:27" ht="15" customHeight="1" x14ac:dyDescent="0.2">
      <c r="S94" s="388"/>
      <c r="T94" s="391" t="s">
        <v>293</v>
      </c>
      <c r="U94" s="750">
        <f>$Q$82*按分データ等!O43</f>
        <v>0</v>
      </c>
      <c r="V94" s="392">
        <f>$Q$83*按分データ等!P43</f>
        <v>0</v>
      </c>
      <c r="W94" s="392">
        <f>SUM(U94:V94)</f>
        <v>0</v>
      </c>
      <c r="Y94" s="446">
        <v>37</v>
      </c>
      <c r="Z94" s="447" t="s">
        <v>355</v>
      </c>
      <c r="AA94" s="448">
        <f t="shared" ca="1" si="4"/>
        <v>0</v>
      </c>
    </row>
    <row r="95" spans="14:27" ht="15" customHeight="1" x14ac:dyDescent="0.2">
      <c r="S95" s="388"/>
      <c r="T95" s="391" t="s">
        <v>228</v>
      </c>
      <c r="U95" s="750">
        <f>$Q$82*按分データ等!O44</f>
        <v>0</v>
      </c>
      <c r="V95" s="392">
        <f>$Q$83*按分データ等!P44</f>
        <v>0</v>
      </c>
      <c r="W95" s="392">
        <f t="shared" ref="W95:W102" si="9">SUM(U95:V95)</f>
        <v>0</v>
      </c>
      <c r="Y95" s="446">
        <v>38</v>
      </c>
      <c r="Z95" s="447" t="s">
        <v>17</v>
      </c>
      <c r="AA95" s="448">
        <f t="shared" ca="1" si="4"/>
        <v>0</v>
      </c>
    </row>
    <row r="96" spans="14:27" ht="15" customHeight="1" x14ac:dyDescent="0.2">
      <c r="S96" s="388"/>
      <c r="T96" s="391" t="s">
        <v>229</v>
      </c>
      <c r="U96" s="750">
        <f>$Q$82*按分データ等!O45</f>
        <v>0</v>
      </c>
      <c r="V96" s="392">
        <f>$Q$83*按分データ等!P45</f>
        <v>0</v>
      </c>
      <c r="W96" s="392">
        <f t="shared" si="9"/>
        <v>0</v>
      </c>
      <c r="Y96" s="449">
        <v>39</v>
      </c>
      <c r="Z96" s="450" t="s">
        <v>18</v>
      </c>
      <c r="AA96" s="451">
        <f t="shared" ca="1" si="4"/>
        <v>0</v>
      </c>
    </row>
    <row r="97" spans="2:27" ht="15" customHeight="1" x14ac:dyDescent="0.2">
      <c r="S97" s="388"/>
      <c r="T97" s="391" t="s">
        <v>230</v>
      </c>
      <c r="U97" s="750">
        <f>$Q$82*按分データ等!O46</f>
        <v>0</v>
      </c>
      <c r="V97" s="392">
        <f>$Q$83*按分データ等!P46</f>
        <v>0</v>
      </c>
      <c r="W97" s="392">
        <f t="shared" si="9"/>
        <v>0</v>
      </c>
      <c r="Y97" s="102"/>
      <c r="Z97" s="101" t="s">
        <v>19</v>
      </c>
      <c r="AA97" s="110">
        <f ca="1">SUM(AA58:AA96)</f>
        <v>0</v>
      </c>
    </row>
    <row r="98" spans="2:27" ht="15" customHeight="1" x14ac:dyDescent="0.2">
      <c r="S98" s="388"/>
      <c r="T98" s="391" t="s">
        <v>321</v>
      </c>
      <c r="U98" s="750">
        <f>$Q$82*按分データ等!O47</f>
        <v>0</v>
      </c>
      <c r="V98" s="392">
        <f>$Q$83*按分データ等!P47</f>
        <v>0</v>
      </c>
      <c r="W98" s="392">
        <f t="shared" si="9"/>
        <v>0</v>
      </c>
      <c r="Y98" s="98" t="s">
        <v>325</v>
      </c>
    </row>
    <row r="99" spans="2:27" ht="15" customHeight="1" x14ac:dyDescent="0.2">
      <c r="S99" s="388"/>
      <c r="T99" s="391" t="s">
        <v>322</v>
      </c>
      <c r="U99" s="750">
        <f>$Q$82*按分データ等!O48</f>
        <v>0</v>
      </c>
      <c r="V99" s="392">
        <f>$Q$83*按分データ等!P48</f>
        <v>0</v>
      </c>
      <c r="W99" s="392">
        <f t="shared" si="9"/>
        <v>0</v>
      </c>
      <c r="Z99" s="98"/>
    </row>
    <row r="100" spans="2:27" ht="15" customHeight="1" x14ac:dyDescent="0.2">
      <c r="S100" s="388"/>
      <c r="T100" s="395" t="s">
        <v>323</v>
      </c>
      <c r="U100" s="750">
        <f>$Q$82*按分データ等!O49</f>
        <v>0</v>
      </c>
      <c r="V100" s="392">
        <f>$Q$83*按分データ等!P49</f>
        <v>0</v>
      </c>
      <c r="W100" s="392">
        <f t="shared" si="9"/>
        <v>0</v>
      </c>
      <c r="Y100" s="98"/>
      <c r="Z100" s="97"/>
    </row>
    <row r="101" spans="2:27" ht="15" customHeight="1" x14ac:dyDescent="0.2">
      <c r="S101" s="388"/>
      <c r="T101" s="395" t="s">
        <v>9</v>
      </c>
      <c r="U101" s="750">
        <f>$Q$82*按分データ等!O50</f>
        <v>0</v>
      </c>
      <c r="V101" s="392">
        <f>$Q$83*按分データ等!P50</f>
        <v>0</v>
      </c>
      <c r="W101" s="392">
        <f t="shared" si="9"/>
        <v>0</v>
      </c>
      <c r="Y101" s="98"/>
      <c r="Z101" s="97"/>
    </row>
    <row r="102" spans="2:27" ht="15" customHeight="1" x14ac:dyDescent="0.2">
      <c r="S102" s="388"/>
      <c r="T102" s="395" t="s">
        <v>231</v>
      </c>
      <c r="U102" s="752">
        <f>$Q$82*按分データ等!O51</f>
        <v>0</v>
      </c>
      <c r="V102" s="396">
        <f>$Q$83*按分データ等!P51</f>
        <v>0</v>
      </c>
      <c r="W102" s="396">
        <f t="shared" si="9"/>
        <v>0</v>
      </c>
      <c r="Y102" s="98"/>
      <c r="Z102" s="97"/>
    </row>
    <row r="103" spans="2:27" ht="15" customHeight="1" x14ac:dyDescent="0.2">
      <c r="S103" s="397" t="s">
        <v>185</v>
      </c>
      <c r="T103" s="398"/>
      <c r="U103" s="753">
        <f>SUM(U82:U102)</f>
        <v>0</v>
      </c>
      <c r="V103" s="400">
        <f t="shared" ref="V103:W103" si="10">SUM(V82:V102)</f>
        <v>0</v>
      </c>
      <c r="W103" s="400">
        <f t="shared" si="10"/>
        <v>0</v>
      </c>
      <c r="Y103" s="98"/>
      <c r="Z103" s="97"/>
    </row>
    <row r="104" spans="2:27" ht="15" customHeight="1" x14ac:dyDescent="0.2">
      <c r="S104" s="98" t="s">
        <v>205</v>
      </c>
      <c r="Y104" s="98"/>
      <c r="Z104" s="97"/>
    </row>
    <row r="105" spans="2:27" ht="15" customHeight="1" x14ac:dyDescent="0.2">
      <c r="S105" s="402"/>
      <c r="T105" s="402"/>
      <c r="U105" s="403"/>
      <c r="V105" s="403"/>
      <c r="W105" s="403"/>
      <c r="Y105" s="98"/>
      <c r="Z105" s="97"/>
    </row>
    <row r="106" spans="2:27" ht="15" customHeight="1" x14ac:dyDescent="0.2">
      <c r="B106" s="100" t="s">
        <v>168</v>
      </c>
      <c r="S106" s="98"/>
      <c r="Y106" s="98"/>
      <c r="Z106" s="97"/>
    </row>
    <row r="107" spans="2:27" ht="15" customHeight="1" x14ac:dyDescent="0.2">
      <c r="B107" s="100"/>
      <c r="C107" s="95" t="s">
        <v>97</v>
      </c>
      <c r="D107" s="95"/>
      <c r="H107" s="95" t="s">
        <v>97</v>
      </c>
      <c r="L107" s="95" t="s">
        <v>107</v>
      </c>
      <c r="W107" s="95" t="s">
        <v>106</v>
      </c>
      <c r="AA107" s="96" t="s">
        <v>106</v>
      </c>
    </row>
    <row r="108" spans="2:27" ht="15" customHeight="1" x14ac:dyDescent="0.2">
      <c r="C108" s="891" t="s">
        <v>222</v>
      </c>
      <c r="D108" s="97"/>
      <c r="F108" s="895"/>
      <c r="G108" s="893" t="s">
        <v>190</v>
      </c>
      <c r="H108" s="894"/>
      <c r="J108" s="895"/>
      <c r="K108" s="893" t="s">
        <v>190</v>
      </c>
      <c r="L108" s="894"/>
      <c r="S108" s="895" t="s">
        <v>326</v>
      </c>
      <c r="T108" s="895"/>
      <c r="U108" s="895" t="s">
        <v>217</v>
      </c>
      <c r="V108" s="895" t="s">
        <v>218</v>
      </c>
      <c r="W108" s="895" t="s">
        <v>82</v>
      </c>
      <c r="Y108" s="895" t="s">
        <v>45</v>
      </c>
      <c r="Z108" s="895"/>
      <c r="AA108" s="895" t="s">
        <v>39</v>
      </c>
    </row>
    <row r="109" spans="2:27" ht="15" customHeight="1" x14ac:dyDescent="0.2">
      <c r="C109" s="892"/>
      <c r="D109" s="97"/>
      <c r="F109" s="892"/>
      <c r="G109" s="102" t="s">
        <v>175</v>
      </c>
      <c r="H109" s="102" t="s">
        <v>176</v>
      </c>
      <c r="J109" s="892"/>
      <c r="K109" s="102" t="s">
        <v>175</v>
      </c>
      <c r="L109" s="102" t="s">
        <v>180</v>
      </c>
      <c r="S109" s="892"/>
      <c r="T109" s="892"/>
      <c r="U109" s="892"/>
      <c r="V109" s="892"/>
      <c r="W109" s="892"/>
      <c r="Y109" s="892"/>
      <c r="Z109" s="892"/>
      <c r="AA109" s="892"/>
    </row>
    <row r="110" spans="2:27" ht="15" customHeight="1" x14ac:dyDescent="0.2">
      <c r="C110" s="109">
        <f>与件データ作成シート!E38</f>
        <v>0</v>
      </c>
      <c r="D110" s="173"/>
      <c r="F110" s="101" t="s">
        <v>63</v>
      </c>
      <c r="G110" s="114">
        <f>IF(与件データ作成シート!$A$7=2,与件データ計算シート!$C$110*按分データ等!F42,与件データ作成シート!E38)</f>
        <v>0</v>
      </c>
      <c r="H110" s="114">
        <f>IF(与件データ作成シート!$A$7=2,与件データ計算シート!$C$110*按分データ等!G42,与件データ作成シート!F38)</f>
        <v>0</v>
      </c>
      <c r="J110" s="107" t="s">
        <v>54</v>
      </c>
      <c r="K110" s="114">
        <f>G$110*按分データ等!D40/按分データ等!D$42</f>
        <v>0</v>
      </c>
      <c r="L110" s="114">
        <f>H$110*按分データ等!E40/按分データ等!E$42</f>
        <v>0</v>
      </c>
      <c r="S110" s="364" t="s">
        <v>317</v>
      </c>
      <c r="T110" s="365"/>
      <c r="U110" s="111"/>
      <c r="V110" s="111"/>
      <c r="W110" s="111"/>
      <c r="Y110" s="443">
        <v>1</v>
      </c>
      <c r="Z110" s="444" t="s">
        <v>293</v>
      </c>
      <c r="AA110" s="445">
        <f>SUMIF($S$110:$S$154,Z110,$W$110:$W$154)+SUMIF($T$110:$T$154,Z110,$W$110:$W$154)</f>
        <v>0</v>
      </c>
    </row>
    <row r="111" spans="2:27" ht="15" customHeight="1" x14ac:dyDescent="0.2">
      <c r="F111" s="98" t="s">
        <v>208</v>
      </c>
      <c r="G111" s="178"/>
      <c r="H111" s="178"/>
      <c r="J111" s="106" t="s">
        <v>55</v>
      </c>
      <c r="K111" s="123">
        <f>G$110*按分データ等!D41/按分データ等!D$42</f>
        <v>0</v>
      </c>
      <c r="L111" s="112">
        <f>H$110*按分データ等!E41/按分データ等!E$42</f>
        <v>0</v>
      </c>
      <c r="S111" s="366"/>
      <c r="T111" s="367" t="s">
        <v>104</v>
      </c>
      <c r="U111" s="112">
        <f>$K$110*按分データ等!P7</f>
        <v>0</v>
      </c>
      <c r="V111" s="112">
        <f>$K$111*按分データ等!Q7</f>
        <v>0</v>
      </c>
      <c r="W111" s="112">
        <f>SUM(U111:V111)</f>
        <v>0</v>
      </c>
      <c r="Y111" s="446">
        <v>2</v>
      </c>
      <c r="Z111" s="447" t="s">
        <v>0</v>
      </c>
      <c r="AA111" s="448">
        <f t="shared" ref="AA111:AA148" si="11">SUMIF($S$110:$S$154,Z111,$W$110:$W$154)+SUMIF($T$110:$T$154,Z111,$W$110:$W$154)</f>
        <v>0</v>
      </c>
    </row>
    <row r="112" spans="2:27" ht="15" customHeight="1" x14ac:dyDescent="0.2">
      <c r="F112" s="98" t="s">
        <v>212</v>
      </c>
      <c r="G112" s="173"/>
      <c r="H112" s="173"/>
      <c r="J112" s="101" t="s">
        <v>82</v>
      </c>
      <c r="K112" s="110">
        <f>SUM(K110:K111)</f>
        <v>0</v>
      </c>
      <c r="L112" s="110">
        <f>SUM(L110:L111)</f>
        <v>0</v>
      </c>
      <c r="S112" s="366"/>
      <c r="T112" s="367" t="s">
        <v>70</v>
      </c>
      <c r="U112" s="112">
        <f>$K$110*按分データ等!P8</f>
        <v>0</v>
      </c>
      <c r="V112" s="112">
        <f>$K$111*按分データ等!Q8</f>
        <v>0</v>
      </c>
      <c r="W112" s="112">
        <f>SUM(U112:V112)</f>
        <v>0</v>
      </c>
      <c r="Y112" s="446">
        <v>3</v>
      </c>
      <c r="Z112" s="447" t="s">
        <v>67</v>
      </c>
      <c r="AA112" s="448">
        <f t="shared" si="11"/>
        <v>0</v>
      </c>
    </row>
    <row r="113" spans="6:31" ht="15" customHeight="1" x14ac:dyDescent="0.2">
      <c r="F113" s="98" t="s">
        <v>211</v>
      </c>
      <c r="J113" s="98" t="s">
        <v>213</v>
      </c>
      <c r="S113" s="368"/>
      <c r="T113" s="369" t="s">
        <v>105</v>
      </c>
      <c r="U113" s="112">
        <f>$K$110*按分データ等!P9</f>
        <v>0</v>
      </c>
      <c r="V113" s="112">
        <f>$K$111*按分データ等!Q9</f>
        <v>0</v>
      </c>
      <c r="W113" s="112">
        <f>SUM(U113:V113)</f>
        <v>0</v>
      </c>
      <c r="Y113" s="446">
        <v>4</v>
      </c>
      <c r="Z113" s="447" t="s">
        <v>1</v>
      </c>
      <c r="AA113" s="448">
        <f t="shared" si="11"/>
        <v>0</v>
      </c>
    </row>
    <row r="114" spans="6:31" ht="15" customHeight="1" x14ac:dyDescent="0.2">
      <c r="F114" s="98" t="s">
        <v>351</v>
      </c>
      <c r="J114" s="98"/>
      <c r="S114" s="364" t="s">
        <v>72</v>
      </c>
      <c r="T114" s="365"/>
      <c r="U114" s="375">
        <f>$K$110*按分データ等!P10</f>
        <v>0</v>
      </c>
      <c r="V114" s="375">
        <f>$K$111*按分データ等!Q10</f>
        <v>0</v>
      </c>
      <c r="W114" s="375">
        <f>SUM(U114:V114)</f>
        <v>0</v>
      </c>
      <c r="Y114" s="449">
        <v>5</v>
      </c>
      <c r="Z114" s="450" t="s">
        <v>2</v>
      </c>
      <c r="AA114" s="451">
        <f t="shared" si="11"/>
        <v>0</v>
      </c>
    </row>
    <row r="115" spans="6:31" ht="15" customHeight="1" x14ac:dyDescent="0.2">
      <c r="F115" s="98"/>
      <c r="J115" s="98"/>
      <c r="S115" s="370" t="s">
        <v>73</v>
      </c>
      <c r="T115" s="371"/>
      <c r="U115" s="376">
        <f>$K$110*按分データ等!P11</f>
        <v>0</v>
      </c>
      <c r="V115" s="376">
        <f>$K$111*按分データ等!Q11</f>
        <v>0</v>
      </c>
      <c r="W115" s="376">
        <f>SUM(U115:V115)</f>
        <v>0</v>
      </c>
      <c r="Y115" s="443">
        <v>6</v>
      </c>
      <c r="Z115" s="444" t="s">
        <v>3</v>
      </c>
      <c r="AA115" s="445">
        <f t="shared" si="11"/>
        <v>0</v>
      </c>
    </row>
    <row r="116" spans="6:31" ht="15" customHeight="1" x14ac:dyDescent="0.2">
      <c r="S116" s="364" t="s">
        <v>318</v>
      </c>
      <c r="T116" s="365"/>
      <c r="U116" s="113"/>
      <c r="V116" s="113"/>
      <c r="W116" s="113"/>
      <c r="Y116" s="446">
        <v>7</v>
      </c>
      <c r="Z116" s="447" t="s">
        <v>4</v>
      </c>
      <c r="AA116" s="448">
        <f t="shared" si="11"/>
        <v>0</v>
      </c>
    </row>
    <row r="117" spans="6:31" ht="15" customHeight="1" x14ac:dyDescent="0.2">
      <c r="S117" s="366"/>
      <c r="T117" s="367" t="s">
        <v>293</v>
      </c>
      <c r="U117" s="112">
        <f>$K$110*按分データ等!P13</f>
        <v>0</v>
      </c>
      <c r="V117" s="112">
        <f>$K$111*按分データ等!Q13</f>
        <v>0</v>
      </c>
      <c r="W117" s="112">
        <f>SUM(U117:V117)</f>
        <v>0</v>
      </c>
      <c r="Y117" s="446">
        <v>8</v>
      </c>
      <c r="Z117" s="447" t="s">
        <v>294</v>
      </c>
      <c r="AA117" s="448">
        <f t="shared" si="11"/>
        <v>0</v>
      </c>
      <c r="AE117" s="97"/>
    </row>
    <row r="118" spans="6:31" ht="12" x14ac:dyDescent="0.2">
      <c r="S118" s="366"/>
      <c r="T118" s="367" t="s">
        <v>67</v>
      </c>
      <c r="U118" s="112">
        <f>$K$110*按分データ等!P14</f>
        <v>0</v>
      </c>
      <c r="V118" s="112">
        <f>$K$111*按分データ等!Q14</f>
        <v>0</v>
      </c>
      <c r="W118" s="112">
        <f t="shared" ref="W118:W128" si="12">SUM(U118:V118)</f>
        <v>0</v>
      </c>
      <c r="Y118" s="446">
        <v>9</v>
      </c>
      <c r="Z118" s="447" t="s">
        <v>5</v>
      </c>
      <c r="AA118" s="448">
        <f t="shared" si="11"/>
        <v>0</v>
      </c>
    </row>
    <row r="119" spans="6:31" ht="15" customHeight="1" x14ac:dyDescent="0.2">
      <c r="S119" s="366"/>
      <c r="T119" s="367" t="s">
        <v>1</v>
      </c>
      <c r="U119" s="112">
        <f>$K$110*按分データ等!P15</f>
        <v>0</v>
      </c>
      <c r="V119" s="112">
        <f>$K$111*按分データ等!Q15</f>
        <v>0</v>
      </c>
      <c r="W119" s="112">
        <f t="shared" si="12"/>
        <v>0</v>
      </c>
      <c r="Y119" s="449">
        <v>10</v>
      </c>
      <c r="Z119" s="450" t="s">
        <v>6</v>
      </c>
      <c r="AA119" s="451">
        <f t="shared" si="11"/>
        <v>0</v>
      </c>
    </row>
    <row r="120" spans="6:31" ht="15" customHeight="1" x14ac:dyDescent="0.2">
      <c r="S120" s="366"/>
      <c r="T120" s="367" t="s">
        <v>3</v>
      </c>
      <c r="U120" s="112">
        <f>$K$110*按分データ等!P16</f>
        <v>0</v>
      </c>
      <c r="V120" s="112">
        <f>$K$111*按分データ等!Q16</f>
        <v>0</v>
      </c>
      <c r="W120" s="112">
        <f t="shared" si="12"/>
        <v>0</v>
      </c>
      <c r="Y120" s="443">
        <v>11</v>
      </c>
      <c r="Z120" s="444" t="s">
        <v>7</v>
      </c>
      <c r="AA120" s="445">
        <f t="shared" si="11"/>
        <v>0</v>
      </c>
    </row>
    <row r="121" spans="6:31" ht="15" customHeight="1" x14ac:dyDescent="0.2">
      <c r="S121" s="366"/>
      <c r="T121" s="367" t="s">
        <v>5</v>
      </c>
      <c r="U121" s="112">
        <f>$K$110*按分データ等!P17</f>
        <v>0</v>
      </c>
      <c r="V121" s="112">
        <f>$K$111*按分データ等!Q17</f>
        <v>0</v>
      </c>
      <c r="W121" s="112">
        <f t="shared" si="12"/>
        <v>0</v>
      </c>
      <c r="Y121" s="446">
        <v>12</v>
      </c>
      <c r="Z121" s="447" t="s">
        <v>8</v>
      </c>
      <c r="AA121" s="448">
        <f t="shared" si="11"/>
        <v>0</v>
      </c>
    </row>
    <row r="122" spans="6:31" ht="15" customHeight="1" x14ac:dyDescent="0.2">
      <c r="S122" s="366"/>
      <c r="T122" s="367" t="s">
        <v>8</v>
      </c>
      <c r="U122" s="112">
        <f>$K$110*按分データ等!P18</f>
        <v>0</v>
      </c>
      <c r="V122" s="112">
        <f>$K$111*按分データ等!Q18</f>
        <v>0</v>
      </c>
      <c r="W122" s="112">
        <f t="shared" si="12"/>
        <v>0</v>
      </c>
      <c r="Y122" s="446">
        <v>13</v>
      </c>
      <c r="Z122" s="447" t="s">
        <v>295</v>
      </c>
      <c r="AA122" s="448">
        <f t="shared" si="11"/>
        <v>0</v>
      </c>
    </row>
    <row r="123" spans="6:31" ht="15" customHeight="1" x14ac:dyDescent="0.2">
      <c r="S123" s="368"/>
      <c r="T123" s="369" t="s">
        <v>9</v>
      </c>
      <c r="U123" s="112">
        <f>$K$110*按分データ等!P19</f>
        <v>0</v>
      </c>
      <c r="V123" s="112">
        <f>$K$111*按分データ等!Q19</f>
        <v>0</v>
      </c>
      <c r="W123" s="112">
        <f t="shared" si="12"/>
        <v>0</v>
      </c>
      <c r="Y123" s="446">
        <v>14</v>
      </c>
      <c r="Z123" s="447" t="s">
        <v>296</v>
      </c>
      <c r="AA123" s="448">
        <f t="shared" si="11"/>
        <v>0</v>
      </c>
    </row>
    <row r="124" spans="6:31" ht="15" customHeight="1" x14ac:dyDescent="0.2">
      <c r="S124" s="364" t="s">
        <v>319</v>
      </c>
      <c r="T124" s="365"/>
      <c r="U124" s="374"/>
      <c r="V124" s="374"/>
      <c r="W124" s="374"/>
      <c r="Y124" s="449">
        <v>15</v>
      </c>
      <c r="Z124" s="450" t="s">
        <v>297</v>
      </c>
      <c r="AA124" s="451">
        <f t="shared" si="11"/>
        <v>0</v>
      </c>
    </row>
    <row r="125" spans="6:31" ht="15" customHeight="1" x14ac:dyDescent="0.2">
      <c r="S125" s="366"/>
      <c r="T125" s="367" t="s">
        <v>320</v>
      </c>
      <c r="U125" s="112">
        <f>$K$110*按分データ等!P21</f>
        <v>0</v>
      </c>
      <c r="V125" s="112">
        <f>$K$111*按分データ等!Q21</f>
        <v>0</v>
      </c>
      <c r="W125" s="112">
        <f t="shared" si="12"/>
        <v>0</v>
      </c>
      <c r="Y125" s="443">
        <v>16</v>
      </c>
      <c r="Z125" s="444" t="s">
        <v>68</v>
      </c>
      <c r="AA125" s="445">
        <f t="shared" si="11"/>
        <v>0</v>
      </c>
    </row>
    <row r="126" spans="6:31" ht="15" customHeight="1" x14ac:dyDescent="0.2">
      <c r="S126" s="366"/>
      <c r="T126" s="367" t="s">
        <v>15</v>
      </c>
      <c r="U126" s="112">
        <f>$K$110*按分データ等!P22</f>
        <v>0</v>
      </c>
      <c r="V126" s="112">
        <f>$K$111*按分データ等!Q22</f>
        <v>0</v>
      </c>
      <c r="W126" s="112">
        <f t="shared" si="12"/>
        <v>0</v>
      </c>
      <c r="Y126" s="446">
        <v>17</v>
      </c>
      <c r="Z126" s="447" t="s">
        <v>298</v>
      </c>
      <c r="AA126" s="448">
        <f t="shared" si="11"/>
        <v>0</v>
      </c>
    </row>
    <row r="127" spans="6:31" ht="15" customHeight="1" x14ac:dyDescent="0.2">
      <c r="S127" s="366"/>
      <c r="T127" s="367" t="s">
        <v>16</v>
      </c>
      <c r="U127" s="112">
        <f>$K$110*按分データ等!P23</f>
        <v>0</v>
      </c>
      <c r="V127" s="112">
        <f>$K$111*按分データ等!Q23</f>
        <v>0</v>
      </c>
      <c r="W127" s="112">
        <f t="shared" si="12"/>
        <v>0</v>
      </c>
      <c r="Y127" s="446">
        <v>18</v>
      </c>
      <c r="Z127" s="447" t="s">
        <v>299</v>
      </c>
      <c r="AA127" s="448">
        <f t="shared" si="11"/>
        <v>0</v>
      </c>
    </row>
    <row r="128" spans="6:31" ht="15" customHeight="1" x14ac:dyDescent="0.2">
      <c r="S128" s="368"/>
      <c r="T128" s="369" t="s">
        <v>333</v>
      </c>
      <c r="U128" s="123">
        <f>$K$110*按分データ等!P24</f>
        <v>0</v>
      </c>
      <c r="V128" s="123">
        <f>$K$111*按分データ等!Q24</f>
        <v>0</v>
      </c>
      <c r="W128" s="123">
        <f t="shared" si="12"/>
        <v>0</v>
      </c>
      <c r="Y128" s="446">
        <v>19</v>
      </c>
      <c r="Z128" s="447" t="s">
        <v>34</v>
      </c>
      <c r="AA128" s="448">
        <f t="shared" si="11"/>
        <v>0</v>
      </c>
    </row>
    <row r="129" spans="19:27" ht="15" customHeight="1" x14ac:dyDescent="0.2">
      <c r="S129" s="93" t="s">
        <v>82</v>
      </c>
      <c r="T129" s="373"/>
      <c r="U129" s="112">
        <f>SUM(U110:U128)</f>
        <v>0</v>
      </c>
      <c r="V129" s="112">
        <f t="shared" ref="V129:W129" si="13">SUM(V110:V128)</f>
        <v>0</v>
      </c>
      <c r="W129" s="112">
        <f t="shared" si="13"/>
        <v>0</v>
      </c>
      <c r="Y129" s="449">
        <v>20</v>
      </c>
      <c r="Z129" s="450" t="s">
        <v>9</v>
      </c>
      <c r="AA129" s="451">
        <f t="shared" si="11"/>
        <v>0</v>
      </c>
    </row>
    <row r="130" spans="19:27" ht="15" customHeight="1" x14ac:dyDescent="0.2">
      <c r="S130" s="98" t="s">
        <v>205</v>
      </c>
      <c r="T130" s="373"/>
      <c r="U130" s="178"/>
      <c r="V130" s="178"/>
      <c r="W130" s="178"/>
      <c r="Y130" s="443">
        <v>21</v>
      </c>
      <c r="Z130" s="444" t="s">
        <v>10</v>
      </c>
      <c r="AA130" s="445">
        <f t="shared" si="11"/>
        <v>0</v>
      </c>
    </row>
    <row r="131" spans="19:27" ht="15" customHeight="1" x14ac:dyDescent="0.2">
      <c r="W131" s="95" t="s">
        <v>106</v>
      </c>
      <c r="Y131" s="446">
        <v>22</v>
      </c>
      <c r="Z131" s="447" t="s">
        <v>11</v>
      </c>
      <c r="AA131" s="448">
        <f t="shared" si="11"/>
        <v>0</v>
      </c>
    </row>
    <row r="132" spans="19:27" ht="15" customHeight="1" x14ac:dyDescent="0.2">
      <c r="S132" s="896" t="s">
        <v>327</v>
      </c>
      <c r="T132" s="897"/>
      <c r="U132" s="901" t="s">
        <v>217</v>
      </c>
      <c r="V132" s="901" t="s">
        <v>218</v>
      </c>
      <c r="W132" s="901" t="s">
        <v>82</v>
      </c>
      <c r="Y132" s="446">
        <v>23</v>
      </c>
      <c r="Z132" s="447" t="s">
        <v>300</v>
      </c>
      <c r="AA132" s="448">
        <f t="shared" si="11"/>
        <v>0</v>
      </c>
    </row>
    <row r="133" spans="19:27" ht="15" customHeight="1" x14ac:dyDescent="0.2">
      <c r="S133" s="898"/>
      <c r="T133" s="899"/>
      <c r="U133" s="902"/>
      <c r="V133" s="902"/>
      <c r="W133" s="902"/>
      <c r="Y133" s="446">
        <v>24</v>
      </c>
      <c r="Z133" s="447" t="s">
        <v>69</v>
      </c>
      <c r="AA133" s="448">
        <f t="shared" si="11"/>
        <v>0</v>
      </c>
    </row>
    <row r="134" spans="19:27" ht="15" customHeight="1" x14ac:dyDescent="0.2">
      <c r="S134" s="382"/>
      <c r="T134" s="383" t="s">
        <v>72</v>
      </c>
      <c r="U134" s="384">
        <f>$L$110*按分データ等!O31</f>
        <v>0</v>
      </c>
      <c r="V134" s="384">
        <f>$L$111*按分データ等!P31</f>
        <v>0</v>
      </c>
      <c r="W134" s="384">
        <f>SUM(U134:V134)</f>
        <v>0</v>
      </c>
      <c r="Y134" s="449">
        <v>25</v>
      </c>
      <c r="Z134" s="450" t="s">
        <v>301</v>
      </c>
      <c r="AA134" s="451">
        <f t="shared" si="11"/>
        <v>0</v>
      </c>
    </row>
    <row r="135" spans="19:27" ht="15" customHeight="1" x14ac:dyDescent="0.2">
      <c r="S135" s="385"/>
      <c r="T135" s="386" t="s">
        <v>73</v>
      </c>
      <c r="U135" s="387">
        <f>$L$110*按分データ等!O32</f>
        <v>0</v>
      </c>
      <c r="V135" s="387">
        <f>$L$111*按分データ等!P32</f>
        <v>0</v>
      </c>
      <c r="W135" s="387">
        <f t="shared" ref="W135:W154" si="14">SUM(U135:V135)</f>
        <v>0</v>
      </c>
      <c r="Y135" s="443">
        <v>26</v>
      </c>
      <c r="Z135" s="444" t="s">
        <v>12</v>
      </c>
      <c r="AA135" s="445">
        <f t="shared" si="11"/>
        <v>0</v>
      </c>
    </row>
    <row r="136" spans="19:27" ht="15" customHeight="1" x14ac:dyDescent="0.2">
      <c r="S136" s="388" t="s">
        <v>57</v>
      </c>
      <c r="T136" s="389"/>
      <c r="U136" s="390"/>
      <c r="V136" s="390"/>
      <c r="W136" s="390"/>
      <c r="Y136" s="446">
        <v>27</v>
      </c>
      <c r="Z136" s="447" t="s">
        <v>13</v>
      </c>
      <c r="AA136" s="448">
        <f t="shared" si="11"/>
        <v>0</v>
      </c>
    </row>
    <row r="137" spans="19:27" ht="15" customHeight="1" x14ac:dyDescent="0.2">
      <c r="S137" s="388"/>
      <c r="T137" s="391" t="s">
        <v>83</v>
      </c>
      <c r="U137" s="392">
        <f>$L$110*按分データ等!O34</f>
        <v>0</v>
      </c>
      <c r="V137" s="392">
        <f>$L$111*按分データ等!P34</f>
        <v>0</v>
      </c>
      <c r="W137" s="392">
        <f t="shared" si="14"/>
        <v>0</v>
      </c>
      <c r="Y137" s="446">
        <v>28</v>
      </c>
      <c r="Z137" s="447" t="s">
        <v>302</v>
      </c>
      <c r="AA137" s="448">
        <f t="shared" si="11"/>
        <v>0</v>
      </c>
    </row>
    <row r="138" spans="19:27" ht="15" customHeight="1" x14ac:dyDescent="0.2">
      <c r="S138" s="388"/>
      <c r="T138" s="391" t="s">
        <v>226</v>
      </c>
      <c r="U138" s="392">
        <f>$L$110*按分データ等!O35</f>
        <v>0</v>
      </c>
      <c r="V138" s="392">
        <f>$L$111*按分データ等!P35</f>
        <v>0</v>
      </c>
      <c r="W138" s="392">
        <f t="shared" si="14"/>
        <v>0</v>
      </c>
      <c r="Y138" s="446">
        <v>29</v>
      </c>
      <c r="Z138" s="447" t="s">
        <v>71</v>
      </c>
      <c r="AA138" s="448">
        <f t="shared" si="11"/>
        <v>0</v>
      </c>
    </row>
    <row r="139" spans="19:27" ht="15" customHeight="1" x14ac:dyDescent="0.2">
      <c r="S139" s="382" t="s">
        <v>183</v>
      </c>
      <c r="T139" s="393"/>
      <c r="U139" s="394"/>
      <c r="V139" s="394"/>
      <c r="W139" s="394"/>
      <c r="Y139" s="449">
        <v>30</v>
      </c>
      <c r="Z139" s="450" t="s">
        <v>14</v>
      </c>
      <c r="AA139" s="451">
        <f t="shared" si="11"/>
        <v>0</v>
      </c>
    </row>
    <row r="140" spans="19:27" ht="15" customHeight="1" x14ac:dyDescent="0.2">
      <c r="S140" s="388"/>
      <c r="T140" s="391" t="s">
        <v>83</v>
      </c>
      <c r="U140" s="392">
        <f>$L$110*按分データ等!O37</f>
        <v>0</v>
      </c>
      <c r="V140" s="392">
        <f>$L$111*按分データ等!P37</f>
        <v>0</v>
      </c>
      <c r="W140" s="392">
        <f t="shared" si="14"/>
        <v>0</v>
      </c>
      <c r="Y140" s="443">
        <v>31</v>
      </c>
      <c r="Z140" s="444" t="s">
        <v>15</v>
      </c>
      <c r="AA140" s="445">
        <f t="shared" si="11"/>
        <v>0</v>
      </c>
    </row>
    <row r="141" spans="19:27" ht="15" customHeight="1" x14ac:dyDescent="0.2">
      <c r="S141" s="388"/>
      <c r="T141" s="391" t="s">
        <v>227</v>
      </c>
      <c r="U141" s="392">
        <f>$L$110*按分データ等!O38</f>
        <v>0</v>
      </c>
      <c r="V141" s="392">
        <f>$L$111*按分データ等!P38</f>
        <v>0</v>
      </c>
      <c r="W141" s="392">
        <f t="shared" si="14"/>
        <v>0</v>
      </c>
      <c r="Y141" s="446">
        <v>32</v>
      </c>
      <c r="Z141" s="447" t="s">
        <v>303</v>
      </c>
      <c r="AA141" s="448">
        <f t="shared" si="11"/>
        <v>0</v>
      </c>
    </row>
    <row r="142" spans="19:27" ht="15" customHeight="1" x14ac:dyDescent="0.2">
      <c r="S142" s="388"/>
      <c r="T142" s="391" t="s">
        <v>84</v>
      </c>
      <c r="U142" s="392">
        <f>$L$110*按分データ等!O39</f>
        <v>0</v>
      </c>
      <c r="V142" s="392">
        <f>$L$111*按分データ等!P39</f>
        <v>0</v>
      </c>
      <c r="W142" s="392">
        <f t="shared" si="14"/>
        <v>0</v>
      </c>
      <c r="Y142" s="446">
        <v>33</v>
      </c>
      <c r="Z142" s="447" t="s">
        <v>304</v>
      </c>
      <c r="AA142" s="448">
        <f t="shared" si="11"/>
        <v>0</v>
      </c>
    </row>
    <row r="143" spans="19:27" ht="15" customHeight="1" x14ac:dyDescent="0.2">
      <c r="S143" s="388"/>
      <c r="T143" s="391" t="s">
        <v>226</v>
      </c>
      <c r="U143" s="392">
        <f>$L$110*按分データ等!O40</f>
        <v>0</v>
      </c>
      <c r="V143" s="392">
        <f>$L$111*按分データ等!P40</f>
        <v>0</v>
      </c>
      <c r="W143" s="392">
        <f t="shared" si="14"/>
        <v>0</v>
      </c>
      <c r="Y143" s="446">
        <v>34</v>
      </c>
      <c r="Z143" s="447" t="s">
        <v>16</v>
      </c>
      <c r="AA143" s="448">
        <f t="shared" si="11"/>
        <v>0</v>
      </c>
    </row>
    <row r="144" spans="19:27" ht="15" customHeight="1" x14ac:dyDescent="0.2">
      <c r="S144" s="388"/>
      <c r="T144" s="391" t="s">
        <v>334</v>
      </c>
      <c r="U144" s="392">
        <f>$L$110*按分データ等!O41</f>
        <v>0</v>
      </c>
      <c r="V144" s="392">
        <f>$L$111*按分データ等!P41</f>
        <v>0</v>
      </c>
      <c r="W144" s="392">
        <f t="shared" si="14"/>
        <v>0</v>
      </c>
      <c r="Y144" s="449">
        <v>35</v>
      </c>
      <c r="Z144" s="450" t="s">
        <v>72</v>
      </c>
      <c r="AA144" s="451">
        <f t="shared" si="11"/>
        <v>0</v>
      </c>
    </row>
    <row r="145" spans="2:27" ht="15" customHeight="1" x14ac:dyDescent="0.2">
      <c r="S145" s="382" t="s">
        <v>184</v>
      </c>
      <c r="T145" s="393"/>
      <c r="U145" s="394"/>
      <c r="V145" s="394"/>
      <c r="W145" s="394"/>
      <c r="Y145" s="443">
        <v>36</v>
      </c>
      <c r="Z145" s="444" t="s">
        <v>73</v>
      </c>
      <c r="AA145" s="445">
        <f t="shared" si="11"/>
        <v>0</v>
      </c>
    </row>
    <row r="146" spans="2:27" ht="15" customHeight="1" x14ac:dyDescent="0.2">
      <c r="S146" s="388"/>
      <c r="T146" s="391" t="s">
        <v>293</v>
      </c>
      <c r="U146" s="392">
        <f>$L$110*按分データ等!O43</f>
        <v>0</v>
      </c>
      <c r="V146" s="392">
        <f>$L$111*按分データ等!P43</f>
        <v>0</v>
      </c>
      <c r="W146" s="392">
        <f>SUM(U146:V146)</f>
        <v>0</v>
      </c>
      <c r="Y146" s="446">
        <v>37</v>
      </c>
      <c r="Z146" s="447" t="s">
        <v>332</v>
      </c>
      <c r="AA146" s="448">
        <f t="shared" si="11"/>
        <v>0</v>
      </c>
    </row>
    <row r="147" spans="2:27" ht="15" customHeight="1" x14ac:dyDescent="0.2">
      <c r="S147" s="388"/>
      <c r="T147" s="391" t="s">
        <v>228</v>
      </c>
      <c r="U147" s="392">
        <f>$L$110*按分データ等!O44</f>
        <v>0</v>
      </c>
      <c r="V147" s="392">
        <f>$L$111*按分データ等!P44</f>
        <v>0</v>
      </c>
      <c r="W147" s="392">
        <f t="shared" si="14"/>
        <v>0</v>
      </c>
      <c r="Y147" s="446">
        <v>38</v>
      </c>
      <c r="Z147" s="447" t="s">
        <v>17</v>
      </c>
      <c r="AA147" s="448">
        <f t="shared" si="11"/>
        <v>0</v>
      </c>
    </row>
    <row r="148" spans="2:27" ht="15" customHeight="1" x14ac:dyDescent="0.2">
      <c r="S148" s="388"/>
      <c r="T148" s="391" t="s">
        <v>229</v>
      </c>
      <c r="U148" s="392">
        <f>$L$110*按分データ等!O45</f>
        <v>0</v>
      </c>
      <c r="V148" s="392">
        <f>$L$111*按分データ等!P45</f>
        <v>0</v>
      </c>
      <c r="W148" s="392">
        <f t="shared" si="14"/>
        <v>0</v>
      </c>
      <c r="Y148" s="449">
        <v>39</v>
      </c>
      <c r="Z148" s="450" t="s">
        <v>18</v>
      </c>
      <c r="AA148" s="451">
        <f t="shared" si="11"/>
        <v>0</v>
      </c>
    </row>
    <row r="149" spans="2:27" ht="15" customHeight="1" x14ac:dyDescent="0.2">
      <c r="S149" s="388"/>
      <c r="T149" s="391" t="s">
        <v>230</v>
      </c>
      <c r="U149" s="392">
        <f>$L$110*按分データ等!O46</f>
        <v>0</v>
      </c>
      <c r="V149" s="392">
        <f>$L$111*按分データ等!P46</f>
        <v>0</v>
      </c>
      <c r="W149" s="392">
        <f t="shared" si="14"/>
        <v>0</v>
      </c>
      <c r="Y149" s="102"/>
      <c r="Z149" s="101" t="s">
        <v>19</v>
      </c>
      <c r="AA149" s="110">
        <f>SUM(AA110:AA148)</f>
        <v>0</v>
      </c>
    </row>
    <row r="150" spans="2:27" ht="15" customHeight="1" x14ac:dyDescent="0.2">
      <c r="S150" s="388"/>
      <c r="T150" s="391" t="s">
        <v>321</v>
      </c>
      <c r="U150" s="392">
        <f>$L$110*按分データ等!O47</f>
        <v>0</v>
      </c>
      <c r="V150" s="392">
        <f>$L$111*按分データ等!P47</f>
        <v>0</v>
      </c>
      <c r="W150" s="392">
        <f t="shared" si="14"/>
        <v>0</v>
      </c>
      <c r="Y150" s="98" t="s">
        <v>325</v>
      </c>
    </row>
    <row r="151" spans="2:27" ht="15" customHeight="1" x14ac:dyDescent="0.2">
      <c r="S151" s="388"/>
      <c r="T151" s="391" t="s">
        <v>322</v>
      </c>
      <c r="U151" s="392">
        <f>$L$110*按分データ等!O48</f>
        <v>0</v>
      </c>
      <c r="V151" s="392">
        <f>$L$111*按分データ等!P48</f>
        <v>0</v>
      </c>
      <c r="W151" s="392">
        <f t="shared" si="14"/>
        <v>0</v>
      </c>
      <c r="Z151" s="98"/>
    </row>
    <row r="152" spans="2:27" ht="15" customHeight="1" x14ac:dyDescent="0.2">
      <c r="S152" s="388"/>
      <c r="T152" s="395" t="s">
        <v>323</v>
      </c>
      <c r="U152" s="396">
        <f>$L$110*按分データ等!O49</f>
        <v>0</v>
      </c>
      <c r="V152" s="396">
        <f>$L$111*按分データ等!P49</f>
        <v>0</v>
      </c>
      <c r="W152" s="396">
        <f t="shared" si="14"/>
        <v>0</v>
      </c>
      <c r="Y152" s="98"/>
    </row>
    <row r="153" spans="2:27" ht="15" customHeight="1" x14ac:dyDescent="0.2">
      <c r="S153" s="388"/>
      <c r="T153" s="395" t="s">
        <v>9</v>
      </c>
      <c r="U153" s="392">
        <f>$L$110*按分データ等!O50</f>
        <v>0</v>
      </c>
      <c r="V153" s="392">
        <f>$L$111*按分データ等!P50</f>
        <v>0</v>
      </c>
      <c r="W153" s="392">
        <f t="shared" si="14"/>
        <v>0</v>
      </c>
      <c r="Y153" s="98"/>
    </row>
    <row r="154" spans="2:27" ht="15" customHeight="1" x14ac:dyDescent="0.2">
      <c r="S154" s="388"/>
      <c r="T154" s="395" t="s">
        <v>231</v>
      </c>
      <c r="U154" s="396">
        <f>$L$110*按分データ等!O51</f>
        <v>0</v>
      </c>
      <c r="V154" s="396">
        <f>$L$111*按分データ等!P51</f>
        <v>0</v>
      </c>
      <c r="W154" s="396">
        <f t="shared" si="14"/>
        <v>0</v>
      </c>
      <c r="Y154" s="98"/>
    </row>
    <row r="155" spans="2:27" ht="15" customHeight="1" x14ac:dyDescent="0.2">
      <c r="S155" s="397" t="s">
        <v>185</v>
      </c>
      <c r="T155" s="398"/>
      <c r="U155" s="399">
        <f>SUM(U134:U154)</f>
        <v>0</v>
      </c>
      <c r="V155" s="400">
        <f t="shared" ref="V155:W155" si="15">SUM(V134:V154)</f>
        <v>0</v>
      </c>
      <c r="W155" s="400">
        <f t="shared" si="15"/>
        <v>0</v>
      </c>
      <c r="Y155" s="98"/>
    </row>
    <row r="156" spans="2:27" ht="15" customHeight="1" x14ac:dyDescent="0.2">
      <c r="S156" s="98" t="s">
        <v>205</v>
      </c>
      <c r="T156" s="402"/>
      <c r="U156" s="403"/>
      <c r="V156" s="403"/>
      <c r="W156" s="403"/>
      <c r="Y156" s="98"/>
    </row>
    <row r="157" spans="2:27" ht="15" customHeight="1" x14ac:dyDescent="0.2">
      <c r="S157" s="402"/>
      <c r="T157" s="402"/>
      <c r="U157" s="403"/>
      <c r="V157" s="403"/>
      <c r="W157" s="403"/>
      <c r="Y157" s="98"/>
    </row>
    <row r="158" spans="2:27" ht="15" customHeight="1" x14ac:dyDescent="0.2">
      <c r="B158" s="100" t="s">
        <v>170</v>
      </c>
      <c r="Y158" s="98"/>
    </row>
    <row r="159" spans="2:27" ht="15" customHeight="1" x14ac:dyDescent="0.2">
      <c r="D159" s="95" t="s">
        <v>99</v>
      </c>
      <c r="E159" s="95"/>
      <c r="H159" s="95" t="s">
        <v>97</v>
      </c>
      <c r="W159" s="95" t="s">
        <v>106</v>
      </c>
      <c r="AA159" s="96" t="s">
        <v>106</v>
      </c>
    </row>
    <row r="160" spans="2:27" ht="15" customHeight="1" x14ac:dyDescent="0.2">
      <c r="C160" s="895"/>
      <c r="D160" s="891" t="s">
        <v>222</v>
      </c>
      <c r="E160" s="97"/>
      <c r="F160" s="895"/>
      <c r="G160" s="893" t="s">
        <v>190</v>
      </c>
      <c r="H160" s="894"/>
      <c r="S160" s="903" t="s">
        <v>326</v>
      </c>
      <c r="T160" s="904"/>
      <c r="U160" s="895" t="s">
        <v>217</v>
      </c>
      <c r="V160" s="895" t="s">
        <v>218</v>
      </c>
      <c r="W160" s="895" t="s">
        <v>82</v>
      </c>
      <c r="Y160" s="903" t="s">
        <v>45</v>
      </c>
      <c r="Z160" s="904"/>
      <c r="AA160" s="895" t="s">
        <v>39</v>
      </c>
    </row>
    <row r="161" spans="3:27" ht="15" customHeight="1" x14ac:dyDescent="0.2">
      <c r="C161" s="892"/>
      <c r="D161" s="892"/>
      <c r="E161" s="173"/>
      <c r="F161" s="892"/>
      <c r="G161" s="102" t="s">
        <v>175</v>
      </c>
      <c r="H161" s="102" t="s">
        <v>176</v>
      </c>
      <c r="S161" s="905"/>
      <c r="T161" s="906"/>
      <c r="U161" s="892"/>
      <c r="V161" s="892"/>
      <c r="W161" s="892"/>
      <c r="Y161" s="905"/>
      <c r="Z161" s="906"/>
      <c r="AA161" s="892"/>
    </row>
    <row r="162" spans="3:27" ht="15" customHeight="1" x14ac:dyDescent="0.2">
      <c r="C162" s="124" t="s">
        <v>54</v>
      </c>
      <c r="D162" s="119">
        <f>与件データ作成シート!E44</f>
        <v>0</v>
      </c>
      <c r="E162" s="173"/>
      <c r="F162" s="107" t="s">
        <v>54</v>
      </c>
      <c r="G162" s="114">
        <f>IF(与件データ作成シート!$A$7=2,与件データ計算シート!$D162*按分データ等!F40/按分データ等!$H40,与件データ作成シート!E44)</f>
        <v>0</v>
      </c>
      <c r="H162" s="114">
        <f>IF(与件データ作成シート!$A$7=2,与件データ計算シート!$D162*按分データ等!G40/按分データ等!$H40,与件データ作成シート!F44)</f>
        <v>0</v>
      </c>
      <c r="S162" s="364" t="s">
        <v>317</v>
      </c>
      <c r="T162" s="365"/>
      <c r="U162" s="111"/>
      <c r="V162" s="111"/>
      <c r="W162" s="111"/>
      <c r="Y162" s="443">
        <v>1</v>
      </c>
      <c r="Z162" s="444" t="s">
        <v>293</v>
      </c>
      <c r="AA162" s="445">
        <f>SUMIF($S$163:$S$206,Z162,$W$163:$W$206)+SUMIF($T$163:$T$206,Z162,$W$163:$W$206)</f>
        <v>0</v>
      </c>
    </row>
    <row r="163" spans="3:27" ht="15" customHeight="1" x14ac:dyDescent="0.2">
      <c r="C163" s="105" t="s">
        <v>55</v>
      </c>
      <c r="D163" s="119">
        <f>与件データ作成シート!E45</f>
        <v>0</v>
      </c>
      <c r="E163" s="173"/>
      <c r="F163" s="106" t="s">
        <v>55</v>
      </c>
      <c r="G163" s="123">
        <f>IF(与件データ作成シート!$A$7=2,与件データ計算シート!$D163*按分データ等!F41/按分データ等!$H41,与件データ作成シート!E45)</f>
        <v>0</v>
      </c>
      <c r="H163" s="112">
        <f>IF(与件データ作成シート!$A$7=2,与件データ計算シート!$D163*按分データ等!G41/按分データ等!$H41,与件データ作成シート!F45)</f>
        <v>0</v>
      </c>
      <c r="S163" s="366"/>
      <c r="T163" s="367" t="s">
        <v>104</v>
      </c>
      <c r="U163" s="112">
        <f>$G$162*按分データ等!P7</f>
        <v>0</v>
      </c>
      <c r="V163" s="112">
        <f>$G$163*按分データ等!Q7</f>
        <v>0</v>
      </c>
      <c r="W163" s="112">
        <f t="shared" ref="W163:W173" si="16">SUM(U163:V163)</f>
        <v>0</v>
      </c>
      <c r="Y163" s="446">
        <v>2</v>
      </c>
      <c r="Z163" s="447" t="s">
        <v>0</v>
      </c>
      <c r="AA163" s="448">
        <f t="shared" ref="AA163:AA200" si="17">SUMIF($S$163:$S$206,Z163,$W$163:$W$206)+SUMIF($T$163:$T$206,Z163,$W$163:$W$206)</f>
        <v>0</v>
      </c>
    </row>
    <row r="164" spans="3:27" ht="15" customHeight="1" x14ac:dyDescent="0.2">
      <c r="C164" s="101" t="s">
        <v>82</v>
      </c>
      <c r="D164" s="110">
        <f>SUM(D162:D163)</f>
        <v>0</v>
      </c>
      <c r="F164" s="101" t="s">
        <v>82</v>
      </c>
      <c r="G164" s="110">
        <f>SUM(G162:G163)</f>
        <v>0</v>
      </c>
      <c r="H164" s="110">
        <f>SUM(H162:H163)</f>
        <v>0</v>
      </c>
      <c r="S164" s="366"/>
      <c r="T164" s="367" t="s">
        <v>70</v>
      </c>
      <c r="U164" s="112">
        <f>$G$162*按分データ等!P8</f>
        <v>0</v>
      </c>
      <c r="V164" s="112">
        <f>$G$163*按分データ等!Q8</f>
        <v>0</v>
      </c>
      <c r="W164" s="112">
        <f t="shared" si="16"/>
        <v>0</v>
      </c>
      <c r="Y164" s="446">
        <v>3</v>
      </c>
      <c r="Z164" s="447" t="s">
        <v>67</v>
      </c>
      <c r="AA164" s="448">
        <f t="shared" si="17"/>
        <v>0</v>
      </c>
    </row>
    <row r="165" spans="3:27" ht="15" customHeight="1" x14ac:dyDescent="0.2">
      <c r="F165" s="98" t="s">
        <v>208</v>
      </c>
      <c r="S165" s="368"/>
      <c r="T165" s="369" t="s">
        <v>105</v>
      </c>
      <c r="U165" s="112">
        <f>$G$162*按分データ等!P9</f>
        <v>0</v>
      </c>
      <c r="V165" s="112">
        <f>$G$163*按分データ等!Q9</f>
        <v>0</v>
      </c>
      <c r="W165" s="112">
        <f t="shared" si="16"/>
        <v>0</v>
      </c>
      <c r="Y165" s="446">
        <v>4</v>
      </c>
      <c r="Z165" s="447" t="s">
        <v>1</v>
      </c>
      <c r="AA165" s="448">
        <f t="shared" si="17"/>
        <v>0</v>
      </c>
    </row>
    <row r="166" spans="3:27" ht="15" customHeight="1" x14ac:dyDescent="0.2">
      <c r="F166" s="98" t="s">
        <v>212</v>
      </c>
      <c r="S166" s="364" t="s">
        <v>72</v>
      </c>
      <c r="T166" s="365"/>
      <c r="U166" s="115">
        <f>$G$162*按分データ等!P10</f>
        <v>0</v>
      </c>
      <c r="V166" s="115">
        <f>$G$163*按分データ等!Q10</f>
        <v>0</v>
      </c>
      <c r="W166" s="115">
        <f t="shared" si="16"/>
        <v>0</v>
      </c>
      <c r="Y166" s="449">
        <v>5</v>
      </c>
      <c r="Z166" s="450" t="s">
        <v>2</v>
      </c>
      <c r="AA166" s="451">
        <f t="shared" si="17"/>
        <v>0</v>
      </c>
    </row>
    <row r="167" spans="3:27" ht="15" customHeight="1" x14ac:dyDescent="0.2">
      <c r="F167" s="98" t="s">
        <v>211</v>
      </c>
      <c r="S167" s="370" t="s">
        <v>73</v>
      </c>
      <c r="T167" s="371"/>
      <c r="U167" s="115">
        <f>$G$162*按分データ等!P11</f>
        <v>0</v>
      </c>
      <c r="V167" s="115">
        <f>$G$163*按分データ等!Q11</f>
        <v>0</v>
      </c>
      <c r="W167" s="115">
        <f t="shared" si="16"/>
        <v>0</v>
      </c>
      <c r="Y167" s="443">
        <v>6</v>
      </c>
      <c r="Z167" s="444" t="s">
        <v>3</v>
      </c>
      <c r="AA167" s="445">
        <f t="shared" si="17"/>
        <v>0</v>
      </c>
    </row>
    <row r="168" spans="3:27" ht="15" customHeight="1" x14ac:dyDescent="0.2">
      <c r="F168" s="98" t="s">
        <v>352</v>
      </c>
      <c r="S168" s="364" t="s">
        <v>318</v>
      </c>
      <c r="T168" s="365"/>
      <c r="U168" s="113"/>
      <c r="V168" s="113"/>
      <c r="W168" s="113"/>
      <c r="Y168" s="446">
        <v>7</v>
      </c>
      <c r="Z168" s="447" t="s">
        <v>4</v>
      </c>
      <c r="AA168" s="448">
        <f t="shared" si="17"/>
        <v>0</v>
      </c>
    </row>
    <row r="169" spans="3:27" ht="15" customHeight="1" x14ac:dyDescent="0.2">
      <c r="S169" s="366"/>
      <c r="T169" s="367" t="s">
        <v>293</v>
      </c>
      <c r="U169" s="112">
        <f>$G$162*按分データ等!P13</f>
        <v>0</v>
      </c>
      <c r="V169" s="112">
        <f>$G$163*按分データ等!Q13</f>
        <v>0</v>
      </c>
      <c r="W169" s="112">
        <f t="shared" si="16"/>
        <v>0</v>
      </c>
      <c r="Y169" s="446">
        <v>8</v>
      </c>
      <c r="Z169" s="447" t="s">
        <v>294</v>
      </c>
      <c r="AA169" s="448">
        <f t="shared" si="17"/>
        <v>0</v>
      </c>
    </row>
    <row r="170" spans="3:27" ht="15" customHeight="1" x14ac:dyDescent="0.2">
      <c r="S170" s="366"/>
      <c r="T170" s="367" t="s">
        <v>67</v>
      </c>
      <c r="U170" s="112">
        <f>$G$162*按分データ等!P14</f>
        <v>0</v>
      </c>
      <c r="V170" s="112">
        <f>$G$163*按分データ等!Q14</f>
        <v>0</v>
      </c>
      <c r="W170" s="112">
        <f t="shared" si="16"/>
        <v>0</v>
      </c>
      <c r="Y170" s="446">
        <v>9</v>
      </c>
      <c r="Z170" s="447" t="s">
        <v>5</v>
      </c>
      <c r="AA170" s="448">
        <f t="shared" si="17"/>
        <v>0</v>
      </c>
    </row>
    <row r="171" spans="3:27" ht="15" customHeight="1" x14ac:dyDescent="0.2">
      <c r="S171" s="366"/>
      <c r="T171" s="367" t="s">
        <v>1</v>
      </c>
      <c r="U171" s="112">
        <f>$G$162*按分データ等!P15</f>
        <v>0</v>
      </c>
      <c r="V171" s="112">
        <f>$G$163*按分データ等!Q15</f>
        <v>0</v>
      </c>
      <c r="W171" s="112">
        <f t="shared" si="16"/>
        <v>0</v>
      </c>
      <c r="Y171" s="449">
        <v>10</v>
      </c>
      <c r="Z171" s="450" t="s">
        <v>6</v>
      </c>
      <c r="AA171" s="451">
        <f t="shared" si="17"/>
        <v>0</v>
      </c>
    </row>
    <row r="172" spans="3:27" ht="15" customHeight="1" x14ac:dyDescent="0.2">
      <c r="S172" s="366"/>
      <c r="T172" s="367" t="s">
        <v>3</v>
      </c>
      <c r="U172" s="112">
        <f>$G$162*按分データ等!P16</f>
        <v>0</v>
      </c>
      <c r="V172" s="112">
        <f>$G$163*按分データ等!Q16</f>
        <v>0</v>
      </c>
      <c r="W172" s="112">
        <f t="shared" si="16"/>
        <v>0</v>
      </c>
      <c r="Y172" s="443">
        <v>11</v>
      </c>
      <c r="Z172" s="444" t="s">
        <v>7</v>
      </c>
      <c r="AA172" s="445">
        <f t="shared" si="17"/>
        <v>0</v>
      </c>
    </row>
    <row r="173" spans="3:27" ht="15" customHeight="1" x14ac:dyDescent="0.2">
      <c r="S173" s="366"/>
      <c r="T173" s="367" t="s">
        <v>5</v>
      </c>
      <c r="U173" s="112">
        <f>$G$162*按分データ等!P17</f>
        <v>0</v>
      </c>
      <c r="V173" s="112">
        <f>$G$163*按分データ等!Q17</f>
        <v>0</v>
      </c>
      <c r="W173" s="112">
        <f t="shared" si="16"/>
        <v>0</v>
      </c>
      <c r="Y173" s="446">
        <v>12</v>
      </c>
      <c r="Z173" s="447" t="s">
        <v>8</v>
      </c>
      <c r="AA173" s="448">
        <f t="shared" si="17"/>
        <v>0</v>
      </c>
    </row>
    <row r="174" spans="3:27" ht="12" x14ac:dyDescent="0.2">
      <c r="S174" s="366"/>
      <c r="T174" s="367" t="s">
        <v>8</v>
      </c>
      <c r="U174" s="112">
        <f>$G$162*按分データ等!P18</f>
        <v>0</v>
      </c>
      <c r="V174" s="112">
        <f>$G$163*按分データ等!Q18</f>
        <v>0</v>
      </c>
      <c r="W174" s="112">
        <f>SUM(U174:V174)</f>
        <v>0</v>
      </c>
      <c r="Y174" s="446">
        <v>13</v>
      </c>
      <c r="Z174" s="447" t="s">
        <v>295</v>
      </c>
      <c r="AA174" s="448">
        <f t="shared" si="17"/>
        <v>0</v>
      </c>
    </row>
    <row r="175" spans="3:27" ht="15" customHeight="1" x14ac:dyDescent="0.2">
      <c r="S175" s="368"/>
      <c r="T175" s="369" t="s">
        <v>9</v>
      </c>
      <c r="U175" s="112">
        <f>$G$162*按分データ等!P19</f>
        <v>0</v>
      </c>
      <c r="V175" s="112">
        <f>$G$163*按分データ等!Q19</f>
        <v>0</v>
      </c>
      <c r="W175" s="112">
        <f>SUM(U175:V175)</f>
        <v>0</v>
      </c>
      <c r="Y175" s="446">
        <v>14</v>
      </c>
      <c r="Z175" s="447" t="s">
        <v>296</v>
      </c>
      <c r="AA175" s="448">
        <f t="shared" si="17"/>
        <v>0</v>
      </c>
    </row>
    <row r="176" spans="3:27" ht="15" customHeight="1" x14ac:dyDescent="0.2">
      <c r="S176" s="364" t="s">
        <v>319</v>
      </c>
      <c r="T176" s="365"/>
      <c r="U176" s="188"/>
      <c r="V176" s="188"/>
      <c r="W176" s="188"/>
      <c r="Y176" s="449">
        <v>15</v>
      </c>
      <c r="Z176" s="450" t="s">
        <v>297</v>
      </c>
      <c r="AA176" s="451">
        <f t="shared" si="17"/>
        <v>0</v>
      </c>
    </row>
    <row r="177" spans="19:27" ht="15" customHeight="1" x14ac:dyDescent="0.2">
      <c r="S177" s="366"/>
      <c r="T177" s="367" t="s">
        <v>320</v>
      </c>
      <c r="U177" s="112">
        <f>$G$162*按分データ等!P21</f>
        <v>0</v>
      </c>
      <c r="V177" s="112">
        <f>$G$163*按分データ等!Q21</f>
        <v>0</v>
      </c>
      <c r="W177" s="112">
        <f>SUM(U177:V177)</f>
        <v>0</v>
      </c>
      <c r="Y177" s="443">
        <v>16</v>
      </c>
      <c r="Z177" s="444" t="s">
        <v>68</v>
      </c>
      <c r="AA177" s="445">
        <f t="shared" si="17"/>
        <v>0</v>
      </c>
    </row>
    <row r="178" spans="19:27" ht="15" customHeight="1" x14ac:dyDescent="0.2">
      <c r="S178" s="366"/>
      <c r="T178" s="367" t="s">
        <v>15</v>
      </c>
      <c r="U178" s="112">
        <f>$G$162*按分データ等!P22</f>
        <v>0</v>
      </c>
      <c r="V178" s="112">
        <f>$G$163*按分データ等!Q22</f>
        <v>0</v>
      </c>
      <c r="W178" s="112">
        <f t="shared" ref="W178:W180" si="18">SUM(U178:V178)</f>
        <v>0</v>
      </c>
      <c r="Y178" s="446">
        <v>17</v>
      </c>
      <c r="Z178" s="447" t="s">
        <v>298</v>
      </c>
      <c r="AA178" s="448">
        <f t="shared" si="17"/>
        <v>0</v>
      </c>
    </row>
    <row r="179" spans="19:27" ht="15" customHeight="1" x14ac:dyDescent="0.2">
      <c r="S179" s="366"/>
      <c r="T179" s="367" t="s">
        <v>16</v>
      </c>
      <c r="U179" s="112">
        <f>$G$162*按分データ等!P23</f>
        <v>0</v>
      </c>
      <c r="V179" s="112">
        <f>$G$163*按分データ等!Q23</f>
        <v>0</v>
      </c>
      <c r="W179" s="112">
        <f t="shared" si="18"/>
        <v>0</v>
      </c>
      <c r="Y179" s="446">
        <v>18</v>
      </c>
      <c r="Z179" s="447" t="s">
        <v>299</v>
      </c>
      <c r="AA179" s="448">
        <f t="shared" si="17"/>
        <v>0</v>
      </c>
    </row>
    <row r="180" spans="19:27" ht="15" customHeight="1" x14ac:dyDescent="0.2">
      <c r="S180" s="368"/>
      <c r="T180" s="369" t="s">
        <v>333</v>
      </c>
      <c r="U180" s="112">
        <f>$G$162*按分データ等!P24</f>
        <v>0</v>
      </c>
      <c r="V180" s="112">
        <f>$G$163*按分データ等!Q24</f>
        <v>0</v>
      </c>
      <c r="W180" s="112">
        <f t="shared" si="18"/>
        <v>0</v>
      </c>
      <c r="Y180" s="446">
        <v>19</v>
      </c>
      <c r="Z180" s="447" t="s">
        <v>34</v>
      </c>
      <c r="AA180" s="448">
        <f t="shared" si="17"/>
        <v>0</v>
      </c>
    </row>
    <row r="181" spans="19:27" ht="15" customHeight="1" x14ac:dyDescent="0.2">
      <c r="S181" s="93" t="s">
        <v>82</v>
      </c>
      <c r="T181" s="373"/>
      <c r="U181" s="110">
        <f>SUM(U163:U180)</f>
        <v>0</v>
      </c>
      <c r="V181" s="110">
        <f t="shared" ref="V181:W181" si="19">SUM(V163:V180)</f>
        <v>0</v>
      </c>
      <c r="W181" s="110">
        <f t="shared" si="19"/>
        <v>0</v>
      </c>
      <c r="Y181" s="449">
        <v>20</v>
      </c>
      <c r="Z181" s="450" t="s">
        <v>9</v>
      </c>
      <c r="AA181" s="451">
        <f t="shared" si="17"/>
        <v>0</v>
      </c>
    </row>
    <row r="182" spans="19:27" ht="15" customHeight="1" x14ac:dyDescent="0.2">
      <c r="S182" s="98" t="s">
        <v>205</v>
      </c>
      <c r="T182" s="373"/>
      <c r="U182" s="178"/>
      <c r="V182" s="178"/>
      <c r="W182" s="178"/>
      <c r="Y182" s="443">
        <v>21</v>
      </c>
      <c r="Z182" s="444" t="s">
        <v>10</v>
      </c>
      <c r="AA182" s="445">
        <f t="shared" si="17"/>
        <v>0</v>
      </c>
    </row>
    <row r="183" spans="19:27" ht="15" customHeight="1" x14ac:dyDescent="0.2">
      <c r="S183" s="98"/>
      <c r="W183" s="95" t="s">
        <v>106</v>
      </c>
      <c r="Y183" s="446">
        <v>22</v>
      </c>
      <c r="Z183" s="447" t="s">
        <v>11</v>
      </c>
      <c r="AA183" s="448">
        <f t="shared" si="17"/>
        <v>0</v>
      </c>
    </row>
    <row r="184" spans="19:27" ht="15" customHeight="1" x14ac:dyDescent="0.2">
      <c r="S184" s="896" t="s">
        <v>328</v>
      </c>
      <c r="T184" s="897"/>
      <c r="U184" s="901" t="s">
        <v>217</v>
      </c>
      <c r="V184" s="901" t="s">
        <v>218</v>
      </c>
      <c r="W184" s="901" t="s">
        <v>82</v>
      </c>
      <c r="Y184" s="446">
        <v>23</v>
      </c>
      <c r="Z184" s="447" t="s">
        <v>300</v>
      </c>
      <c r="AA184" s="448">
        <f t="shared" si="17"/>
        <v>0</v>
      </c>
    </row>
    <row r="185" spans="19:27" ht="15" customHeight="1" x14ac:dyDescent="0.2">
      <c r="S185" s="898"/>
      <c r="T185" s="899"/>
      <c r="U185" s="902"/>
      <c r="V185" s="902"/>
      <c r="W185" s="902"/>
      <c r="Y185" s="446">
        <v>24</v>
      </c>
      <c r="Z185" s="447" t="s">
        <v>69</v>
      </c>
      <c r="AA185" s="448">
        <f t="shared" si="17"/>
        <v>0</v>
      </c>
    </row>
    <row r="186" spans="19:27" ht="15" customHeight="1" x14ac:dyDescent="0.2">
      <c r="S186" s="382"/>
      <c r="T186" s="383" t="s">
        <v>72</v>
      </c>
      <c r="U186" s="384">
        <f>$H$162*按分データ等!O31</f>
        <v>0</v>
      </c>
      <c r="V186" s="384">
        <f>$H$163*按分データ等!P31</f>
        <v>0</v>
      </c>
      <c r="W186" s="384">
        <f>SUM(U186:V186)</f>
        <v>0</v>
      </c>
      <c r="Y186" s="449">
        <v>25</v>
      </c>
      <c r="Z186" s="450" t="s">
        <v>301</v>
      </c>
      <c r="AA186" s="451">
        <f t="shared" si="17"/>
        <v>0</v>
      </c>
    </row>
    <row r="187" spans="19:27" ht="15" customHeight="1" x14ac:dyDescent="0.2">
      <c r="S187" s="385"/>
      <c r="T187" s="386" t="s">
        <v>73</v>
      </c>
      <c r="U187" s="387">
        <f>$H$162*按分データ等!O32</f>
        <v>0</v>
      </c>
      <c r="V187" s="387">
        <f>$H$163*按分データ等!P32</f>
        <v>0</v>
      </c>
      <c r="W187" s="387">
        <f t="shared" ref="W187:W206" si="20">SUM(U187:V187)</f>
        <v>0</v>
      </c>
      <c r="Y187" s="443">
        <v>26</v>
      </c>
      <c r="Z187" s="444" t="s">
        <v>12</v>
      </c>
      <c r="AA187" s="445">
        <f t="shared" si="17"/>
        <v>0</v>
      </c>
    </row>
    <row r="188" spans="19:27" ht="15" customHeight="1" x14ac:dyDescent="0.2">
      <c r="S188" s="388" t="s">
        <v>57</v>
      </c>
      <c r="T188" s="389"/>
      <c r="U188" s="390"/>
      <c r="V188" s="390"/>
      <c r="W188" s="390"/>
      <c r="Y188" s="446">
        <v>27</v>
      </c>
      <c r="Z188" s="447" t="s">
        <v>13</v>
      </c>
      <c r="AA188" s="448">
        <f t="shared" si="17"/>
        <v>0</v>
      </c>
    </row>
    <row r="189" spans="19:27" ht="15" customHeight="1" x14ac:dyDescent="0.2">
      <c r="S189" s="388"/>
      <c r="T189" s="391" t="s">
        <v>83</v>
      </c>
      <c r="U189" s="392">
        <f>$H$162*按分データ等!O34</f>
        <v>0</v>
      </c>
      <c r="V189" s="392">
        <f>$H$163*按分データ等!P34</f>
        <v>0</v>
      </c>
      <c r="W189" s="392">
        <f t="shared" si="20"/>
        <v>0</v>
      </c>
      <c r="Y189" s="446">
        <v>28</v>
      </c>
      <c r="Z189" s="447" t="s">
        <v>302</v>
      </c>
      <c r="AA189" s="448">
        <f t="shared" si="17"/>
        <v>0</v>
      </c>
    </row>
    <row r="190" spans="19:27" ht="15" customHeight="1" x14ac:dyDescent="0.2">
      <c r="S190" s="388"/>
      <c r="T190" s="391" t="s">
        <v>226</v>
      </c>
      <c r="U190" s="392">
        <f>$H$162*按分データ等!O35</f>
        <v>0</v>
      </c>
      <c r="V190" s="392">
        <f>$H$163*按分データ等!P35</f>
        <v>0</v>
      </c>
      <c r="W190" s="392">
        <f t="shared" si="20"/>
        <v>0</v>
      </c>
      <c r="Y190" s="446">
        <v>29</v>
      </c>
      <c r="Z190" s="447" t="s">
        <v>71</v>
      </c>
      <c r="AA190" s="448">
        <f t="shared" si="17"/>
        <v>0</v>
      </c>
    </row>
    <row r="191" spans="19:27" ht="15" customHeight="1" x14ac:dyDescent="0.2">
      <c r="S191" s="382" t="s">
        <v>183</v>
      </c>
      <c r="T191" s="393"/>
      <c r="U191" s="394"/>
      <c r="V191" s="394"/>
      <c r="W191" s="394"/>
      <c r="Y191" s="449">
        <v>30</v>
      </c>
      <c r="Z191" s="450" t="s">
        <v>14</v>
      </c>
      <c r="AA191" s="451">
        <f t="shared" si="17"/>
        <v>0</v>
      </c>
    </row>
    <row r="192" spans="19:27" ht="15" customHeight="1" x14ac:dyDescent="0.2">
      <c r="S192" s="388"/>
      <c r="T192" s="391" t="s">
        <v>83</v>
      </c>
      <c r="U192" s="392">
        <f>$H$162*按分データ等!O37</f>
        <v>0</v>
      </c>
      <c r="V192" s="392">
        <f>$H$163*按分データ等!P37</f>
        <v>0</v>
      </c>
      <c r="W192" s="392">
        <f t="shared" si="20"/>
        <v>0</v>
      </c>
      <c r="Y192" s="443">
        <v>31</v>
      </c>
      <c r="Z192" s="444" t="s">
        <v>15</v>
      </c>
      <c r="AA192" s="445">
        <f t="shared" si="17"/>
        <v>0</v>
      </c>
    </row>
    <row r="193" spans="2:27" ht="15" customHeight="1" x14ac:dyDescent="0.2">
      <c r="S193" s="388"/>
      <c r="T193" s="391" t="s">
        <v>227</v>
      </c>
      <c r="U193" s="392">
        <f>$H$162*按分データ等!O38</f>
        <v>0</v>
      </c>
      <c r="V193" s="392">
        <f>$H$163*按分データ等!P38</f>
        <v>0</v>
      </c>
      <c r="W193" s="392">
        <f t="shared" si="20"/>
        <v>0</v>
      </c>
      <c r="Y193" s="446">
        <v>32</v>
      </c>
      <c r="Z193" s="447" t="s">
        <v>303</v>
      </c>
      <c r="AA193" s="448">
        <f t="shared" si="17"/>
        <v>0</v>
      </c>
    </row>
    <row r="194" spans="2:27" ht="15" customHeight="1" x14ac:dyDescent="0.2">
      <c r="S194" s="388"/>
      <c r="T194" s="391" t="s">
        <v>84</v>
      </c>
      <c r="U194" s="392">
        <f>$H$162*按分データ等!O39</f>
        <v>0</v>
      </c>
      <c r="V194" s="392">
        <f>$H$163*按分データ等!P39</f>
        <v>0</v>
      </c>
      <c r="W194" s="392">
        <f t="shared" si="20"/>
        <v>0</v>
      </c>
      <c r="Y194" s="446">
        <v>33</v>
      </c>
      <c r="Z194" s="447" t="s">
        <v>304</v>
      </c>
      <c r="AA194" s="448">
        <f t="shared" si="17"/>
        <v>0</v>
      </c>
    </row>
    <row r="195" spans="2:27" ht="15" customHeight="1" x14ac:dyDescent="0.2">
      <c r="S195" s="388"/>
      <c r="T195" s="391" t="s">
        <v>226</v>
      </c>
      <c r="U195" s="392">
        <f>$H$162*按分データ等!O40</f>
        <v>0</v>
      </c>
      <c r="V195" s="392">
        <f>$H$163*按分データ等!P40</f>
        <v>0</v>
      </c>
      <c r="W195" s="392">
        <f t="shared" si="20"/>
        <v>0</v>
      </c>
      <c r="Y195" s="446">
        <v>34</v>
      </c>
      <c r="Z195" s="447" t="s">
        <v>16</v>
      </c>
      <c r="AA195" s="448">
        <f t="shared" si="17"/>
        <v>0</v>
      </c>
    </row>
    <row r="196" spans="2:27" ht="15" customHeight="1" x14ac:dyDescent="0.2">
      <c r="S196" s="388"/>
      <c r="T196" s="391" t="s">
        <v>334</v>
      </c>
      <c r="U196" s="392">
        <f>$H$162*按分データ等!O41</f>
        <v>0</v>
      </c>
      <c r="V196" s="392">
        <f>$H$163*按分データ等!P41</f>
        <v>0</v>
      </c>
      <c r="W196" s="392">
        <f t="shared" si="20"/>
        <v>0</v>
      </c>
      <c r="Y196" s="449">
        <v>35</v>
      </c>
      <c r="Z196" s="450" t="s">
        <v>72</v>
      </c>
      <c r="AA196" s="451">
        <f t="shared" si="17"/>
        <v>0</v>
      </c>
    </row>
    <row r="197" spans="2:27" ht="15" customHeight="1" x14ac:dyDescent="0.2">
      <c r="S197" s="382" t="s">
        <v>184</v>
      </c>
      <c r="T197" s="393"/>
      <c r="U197" s="394"/>
      <c r="V197" s="394"/>
      <c r="W197" s="394"/>
      <c r="Y197" s="443">
        <v>36</v>
      </c>
      <c r="Z197" s="444" t="s">
        <v>73</v>
      </c>
      <c r="AA197" s="445">
        <f t="shared" si="17"/>
        <v>0</v>
      </c>
    </row>
    <row r="198" spans="2:27" ht="15" customHeight="1" x14ac:dyDescent="0.2">
      <c r="S198" s="388"/>
      <c r="T198" s="391" t="s">
        <v>293</v>
      </c>
      <c r="U198" s="392">
        <f>$H$162*按分データ等!O43</f>
        <v>0</v>
      </c>
      <c r="V198" s="392">
        <f>$H$163*按分データ等!P43</f>
        <v>0</v>
      </c>
      <c r="W198" s="392">
        <f>SUM(U198:V198)</f>
        <v>0</v>
      </c>
      <c r="Y198" s="446">
        <v>37</v>
      </c>
      <c r="Z198" s="447" t="s">
        <v>356</v>
      </c>
      <c r="AA198" s="448">
        <f t="shared" si="17"/>
        <v>0</v>
      </c>
    </row>
    <row r="199" spans="2:27" ht="15" customHeight="1" x14ac:dyDescent="0.2">
      <c r="S199" s="388"/>
      <c r="T199" s="391" t="s">
        <v>228</v>
      </c>
      <c r="U199" s="392">
        <f>$H$162*按分データ等!O44</f>
        <v>0</v>
      </c>
      <c r="V199" s="392">
        <f>$H$163*按分データ等!P44</f>
        <v>0</v>
      </c>
      <c r="W199" s="392">
        <f t="shared" si="20"/>
        <v>0</v>
      </c>
      <c r="Y199" s="446">
        <v>38</v>
      </c>
      <c r="Z199" s="447" t="s">
        <v>17</v>
      </c>
      <c r="AA199" s="448">
        <f t="shared" si="17"/>
        <v>0</v>
      </c>
    </row>
    <row r="200" spans="2:27" ht="15" customHeight="1" x14ac:dyDescent="0.2">
      <c r="S200" s="388"/>
      <c r="T200" s="391" t="s">
        <v>229</v>
      </c>
      <c r="U200" s="392">
        <f>$H$162*按分データ等!O45</f>
        <v>0</v>
      </c>
      <c r="V200" s="392">
        <f>$H$163*按分データ等!P45</f>
        <v>0</v>
      </c>
      <c r="W200" s="392">
        <f t="shared" si="20"/>
        <v>0</v>
      </c>
      <c r="Y200" s="449">
        <v>39</v>
      </c>
      <c r="Z200" s="450" t="s">
        <v>18</v>
      </c>
      <c r="AA200" s="451">
        <f t="shared" si="17"/>
        <v>0</v>
      </c>
    </row>
    <row r="201" spans="2:27" ht="15" customHeight="1" x14ac:dyDescent="0.2">
      <c r="S201" s="388"/>
      <c r="T201" s="391" t="s">
        <v>230</v>
      </c>
      <c r="U201" s="392">
        <f>$H$162*按分データ等!O46</f>
        <v>0</v>
      </c>
      <c r="V201" s="392">
        <f>$H$163*按分データ等!P46</f>
        <v>0</v>
      </c>
      <c r="W201" s="392">
        <f t="shared" si="20"/>
        <v>0</v>
      </c>
      <c r="Y201" s="102"/>
      <c r="Z201" s="101" t="s">
        <v>19</v>
      </c>
      <c r="AA201" s="110">
        <f>SUM(AA162:AA200)</f>
        <v>0</v>
      </c>
    </row>
    <row r="202" spans="2:27" ht="15" customHeight="1" x14ac:dyDescent="0.2">
      <c r="S202" s="388"/>
      <c r="T202" s="391" t="s">
        <v>321</v>
      </c>
      <c r="U202" s="392">
        <f>$H$162*按分データ等!O47</f>
        <v>0</v>
      </c>
      <c r="V202" s="392">
        <f>$H$163*按分データ等!P47</f>
        <v>0</v>
      </c>
      <c r="W202" s="392">
        <f t="shared" si="20"/>
        <v>0</v>
      </c>
      <c r="Y202" s="98" t="s">
        <v>325</v>
      </c>
    </row>
    <row r="203" spans="2:27" ht="15" customHeight="1" x14ac:dyDescent="0.2">
      <c r="S203" s="388"/>
      <c r="T203" s="391" t="s">
        <v>322</v>
      </c>
      <c r="U203" s="392">
        <f>$H$162*按分データ等!O48</f>
        <v>0</v>
      </c>
      <c r="V203" s="392">
        <f>$H$163*按分データ等!P48</f>
        <v>0</v>
      </c>
      <c r="W203" s="392">
        <f t="shared" si="20"/>
        <v>0</v>
      </c>
      <c r="Z203" s="98"/>
    </row>
    <row r="204" spans="2:27" ht="15" customHeight="1" x14ac:dyDescent="0.2">
      <c r="S204" s="388"/>
      <c r="T204" s="395" t="s">
        <v>323</v>
      </c>
      <c r="U204" s="396">
        <f>$H$162*按分データ等!O49</f>
        <v>0</v>
      </c>
      <c r="V204" s="396">
        <f>$H$163*按分データ等!P49</f>
        <v>0</v>
      </c>
      <c r="W204" s="396">
        <f t="shared" si="20"/>
        <v>0</v>
      </c>
      <c r="Y204" s="98"/>
    </row>
    <row r="205" spans="2:27" ht="15" customHeight="1" x14ac:dyDescent="0.2">
      <c r="S205" s="388"/>
      <c r="T205" s="395" t="s">
        <v>9</v>
      </c>
      <c r="U205" s="392">
        <f>$H$162*按分データ等!O50</f>
        <v>0</v>
      </c>
      <c r="V205" s="392">
        <f>$H$163*按分データ等!P50</f>
        <v>0</v>
      </c>
      <c r="W205" s="392">
        <f t="shared" si="20"/>
        <v>0</v>
      </c>
      <c r="Y205" s="98"/>
    </row>
    <row r="206" spans="2:27" ht="15" customHeight="1" x14ac:dyDescent="0.2">
      <c r="S206" s="388"/>
      <c r="T206" s="395" t="s">
        <v>231</v>
      </c>
      <c r="U206" s="396">
        <f>$H$162*按分データ等!O51</f>
        <v>0</v>
      </c>
      <c r="V206" s="396">
        <f>$H$163*按分データ等!P51</f>
        <v>0</v>
      </c>
      <c r="W206" s="396">
        <f t="shared" si="20"/>
        <v>0</v>
      </c>
      <c r="Y206" s="98"/>
    </row>
    <row r="207" spans="2:27" ht="15" customHeight="1" x14ac:dyDescent="0.2">
      <c r="S207" s="397" t="s">
        <v>185</v>
      </c>
      <c r="T207" s="398"/>
      <c r="U207" s="399">
        <f>SUM(U186:U206)</f>
        <v>0</v>
      </c>
      <c r="V207" s="400">
        <f t="shared" ref="V207:W207" si="21">SUM(V186:V206)</f>
        <v>0</v>
      </c>
      <c r="W207" s="400">
        <f t="shared" si="21"/>
        <v>0</v>
      </c>
      <c r="Y207" s="98"/>
    </row>
    <row r="208" spans="2:27" ht="15" customHeight="1" x14ac:dyDescent="0.2">
      <c r="B208" s="100"/>
      <c r="S208" s="98" t="s">
        <v>205</v>
      </c>
      <c r="T208" s="402"/>
      <c r="U208" s="403"/>
      <c r="V208" s="403"/>
      <c r="W208" s="403"/>
      <c r="Y208" s="98"/>
    </row>
    <row r="209" spans="2:27" ht="15" customHeight="1" x14ac:dyDescent="0.2">
      <c r="B209" s="100"/>
      <c r="S209" s="402"/>
      <c r="T209" s="402"/>
      <c r="U209" s="403"/>
      <c r="V209" s="403"/>
      <c r="W209" s="403"/>
      <c r="Y209" s="98"/>
    </row>
    <row r="210" spans="2:27" ht="15" customHeight="1" x14ac:dyDescent="0.2">
      <c r="B210" s="100" t="s">
        <v>171</v>
      </c>
      <c r="S210" s="402"/>
      <c r="T210" s="402"/>
      <c r="U210" s="403"/>
      <c r="V210" s="403"/>
      <c r="W210" s="403"/>
      <c r="Y210" s="98"/>
    </row>
    <row r="211" spans="2:27" ht="15" customHeight="1" x14ac:dyDescent="0.2">
      <c r="B211" s="100"/>
      <c r="D211" s="95" t="s">
        <v>99</v>
      </c>
      <c r="H211" s="95" t="s">
        <v>99</v>
      </c>
      <c r="I211" s="95"/>
      <c r="J211" s="95"/>
      <c r="K211" s="95"/>
      <c r="L211" s="95" t="s">
        <v>99</v>
      </c>
      <c r="M211" s="95"/>
      <c r="N211" s="95"/>
      <c r="O211" s="95"/>
      <c r="Q211" s="95"/>
      <c r="W211" s="95" t="s">
        <v>106</v>
      </c>
      <c r="AA211" s="96" t="s">
        <v>106</v>
      </c>
    </row>
    <row r="212" spans="2:27" ht="15" customHeight="1" x14ac:dyDescent="0.2">
      <c r="C212" s="895"/>
      <c r="D212" s="891" t="s">
        <v>223</v>
      </c>
      <c r="F212" s="900"/>
      <c r="G212" s="895" t="s">
        <v>191</v>
      </c>
      <c r="H212" s="895" t="s">
        <v>192</v>
      </c>
      <c r="I212" s="180"/>
      <c r="J212" s="895"/>
      <c r="K212" s="893" t="s">
        <v>191</v>
      </c>
      <c r="L212" s="894"/>
      <c r="M212" s="97"/>
      <c r="N212" s="97"/>
      <c r="O212" s="97"/>
      <c r="S212" s="903"/>
      <c r="T212" s="904"/>
      <c r="U212" s="895" t="s">
        <v>217</v>
      </c>
      <c r="V212" s="895" t="s">
        <v>218</v>
      </c>
      <c r="W212" s="895" t="s">
        <v>82</v>
      </c>
      <c r="Y212" s="903" t="s">
        <v>45</v>
      </c>
      <c r="Z212" s="904"/>
      <c r="AA212" s="895" t="s">
        <v>39</v>
      </c>
    </row>
    <row r="213" spans="2:27" ht="15" customHeight="1" x14ac:dyDescent="0.2">
      <c r="C213" s="892"/>
      <c r="D213" s="892"/>
      <c r="F213" s="900"/>
      <c r="G213" s="892"/>
      <c r="H213" s="892"/>
      <c r="I213" s="180"/>
      <c r="J213" s="892"/>
      <c r="K213" s="102" t="s">
        <v>194</v>
      </c>
      <c r="L213" s="102" t="s">
        <v>195</v>
      </c>
      <c r="M213" s="97"/>
      <c r="N213" s="97"/>
      <c r="O213" s="97"/>
      <c r="P213" s="97"/>
      <c r="Q213" s="97"/>
      <c r="S213" s="905"/>
      <c r="T213" s="906"/>
      <c r="U213" s="892"/>
      <c r="V213" s="892"/>
      <c r="W213" s="892"/>
      <c r="Y213" s="905"/>
      <c r="Z213" s="906"/>
      <c r="AA213" s="892"/>
    </row>
    <row r="214" spans="2:27" ht="15" customHeight="1" x14ac:dyDescent="0.2">
      <c r="C214" s="107" t="s">
        <v>57</v>
      </c>
      <c r="D214" s="118">
        <f>与件データ作成シート!E52</f>
        <v>0</v>
      </c>
      <c r="F214" s="107" t="s">
        <v>57</v>
      </c>
      <c r="G214" s="120">
        <f>IF(与件データ作成シート!$A$7=2,与件データ計算シート!$D214*按分データ等!F$42,与件データ作成シート!E52)</f>
        <v>0</v>
      </c>
      <c r="H214" s="120">
        <f>IF(与件データ作成シート!$A$7=2,与件データ計算シート!$D214*按分データ等!G$42,与件データ作成シート!F52)</f>
        <v>0</v>
      </c>
      <c r="I214" s="181"/>
      <c r="J214" s="107" t="s">
        <v>57</v>
      </c>
      <c r="K214" s="120">
        <f>$G214*按分データ等!G50</f>
        <v>0</v>
      </c>
      <c r="L214" s="120">
        <f>$G214*按分データ等!H50</f>
        <v>0</v>
      </c>
      <c r="M214" s="183"/>
      <c r="N214" s="183"/>
      <c r="O214" s="183"/>
      <c r="P214" s="183"/>
      <c r="Q214" s="173"/>
      <c r="S214" s="364" t="s">
        <v>317</v>
      </c>
      <c r="T214" s="365"/>
      <c r="U214" s="111"/>
      <c r="V214" s="111"/>
      <c r="W214" s="111"/>
      <c r="Y214" s="443">
        <v>1</v>
      </c>
      <c r="Z214" s="444" t="s">
        <v>293</v>
      </c>
      <c r="AA214" s="445">
        <f>SUMIF($S$215:$S$258,Z214,$W$215:$W$258)+SUMIF($T$215:$T$258,Z214,$W$215:$W$258)</f>
        <v>0</v>
      </c>
    </row>
    <row r="215" spans="2:27" ht="15" customHeight="1" x14ac:dyDescent="0.2">
      <c r="C215" s="108" t="s">
        <v>58</v>
      </c>
      <c r="D215" s="119">
        <f>与件データ作成シート!E53</f>
        <v>0</v>
      </c>
      <c r="F215" s="108" t="s">
        <v>58</v>
      </c>
      <c r="G215" s="121">
        <f>IF(与件データ作成シート!$A$7=2,与件データ計算シート!$D215*按分データ等!F$42,与件データ作成シート!E53)</f>
        <v>0</v>
      </c>
      <c r="H215" s="121">
        <f>IF(与件データ作成シート!$A$7=2,与件データ計算シート!$D215*按分データ等!G$42,与件データ作成シート!F53)</f>
        <v>0</v>
      </c>
      <c r="I215" s="181"/>
      <c r="J215" s="108" t="s">
        <v>58</v>
      </c>
      <c r="K215" s="121">
        <f>$G215*按分データ等!G51</f>
        <v>0</v>
      </c>
      <c r="L215" s="121">
        <f>$G215*按分データ等!H51</f>
        <v>0</v>
      </c>
      <c r="M215" s="183"/>
      <c r="N215" s="183"/>
      <c r="O215" s="183"/>
      <c r="P215" s="183"/>
      <c r="Q215" s="173"/>
      <c r="S215" s="366"/>
      <c r="T215" s="367" t="s">
        <v>104</v>
      </c>
      <c r="U215" s="112">
        <f>K$214*按分データ等!N7</f>
        <v>0</v>
      </c>
      <c r="V215" s="112">
        <f>L$214*按分データ等!O7</f>
        <v>0</v>
      </c>
      <c r="W215" s="112">
        <f t="shared" ref="W215:W232" si="22">SUM(U215:V215)</f>
        <v>0</v>
      </c>
      <c r="Y215" s="446">
        <v>2</v>
      </c>
      <c r="Z215" s="447" t="s">
        <v>0</v>
      </c>
      <c r="AA215" s="448">
        <f t="shared" ref="AA215:AA252" si="23">SUMIF($S$215:$S$258,Z215,$W$215:$W$258)+SUMIF($T$215:$T$258,Z215,$W$215:$W$258)</f>
        <v>0</v>
      </c>
    </row>
    <row r="216" spans="2:27" ht="15" customHeight="1" x14ac:dyDescent="0.2">
      <c r="C216" s="108" t="s">
        <v>152</v>
      </c>
      <c r="D216" s="119">
        <f>与件データ作成シート!E54</f>
        <v>0</v>
      </c>
      <c r="F216" s="108" t="s">
        <v>152</v>
      </c>
      <c r="G216" s="121">
        <f>IF(与件データ作成シート!$A$7=2,与件データ計算シート!$D216*按分データ等!F$42,与件データ作成シート!E54)</f>
        <v>0</v>
      </c>
      <c r="H216" s="121">
        <f>IF(与件データ作成シート!$A$7=2,与件データ計算シート!$D216*按分データ等!G$42,与件データ作成シート!F54)</f>
        <v>0</v>
      </c>
      <c r="I216" s="181"/>
      <c r="J216" s="108" t="s">
        <v>152</v>
      </c>
      <c r="K216" s="121">
        <f>$G216*按分データ等!G52</f>
        <v>0</v>
      </c>
      <c r="L216" s="121">
        <f>$G216*按分データ等!H52</f>
        <v>0</v>
      </c>
      <c r="M216" s="183"/>
      <c r="N216" s="183"/>
      <c r="O216" s="183"/>
      <c r="P216" s="183"/>
      <c r="Q216" s="173"/>
      <c r="S216" s="366"/>
      <c r="T216" s="367" t="s">
        <v>70</v>
      </c>
      <c r="U216" s="112">
        <f>K$214*按分データ等!N8</f>
        <v>0</v>
      </c>
      <c r="V216" s="112">
        <f>L$214*按分データ等!O8</f>
        <v>0</v>
      </c>
      <c r="W216" s="112">
        <f t="shared" si="22"/>
        <v>0</v>
      </c>
      <c r="X216" s="96"/>
      <c r="Y216" s="446">
        <v>3</v>
      </c>
      <c r="Z216" s="447" t="s">
        <v>67</v>
      </c>
      <c r="AA216" s="448">
        <f t="shared" si="23"/>
        <v>0</v>
      </c>
    </row>
    <row r="217" spans="2:27" ht="15" customHeight="1" x14ac:dyDescent="0.2">
      <c r="C217" s="108" t="s">
        <v>59</v>
      </c>
      <c r="D217" s="119">
        <f>与件データ作成シート!E55</f>
        <v>0</v>
      </c>
      <c r="F217" s="108" t="s">
        <v>59</v>
      </c>
      <c r="G217" s="121">
        <f>IF(与件データ作成シート!$A$7=2,与件データ計算シート!$D217*按分データ等!F$42,与件データ作成シート!E55)</f>
        <v>0</v>
      </c>
      <c r="H217" s="121">
        <f>IF(与件データ作成シート!$A$7=2,与件データ計算シート!$D217*按分データ等!G$42,与件データ作成シート!F55)</f>
        <v>0</v>
      </c>
      <c r="I217" s="181"/>
      <c r="J217" s="108" t="s">
        <v>59</v>
      </c>
      <c r="K217" s="121">
        <f>$G217*按分データ等!G53</f>
        <v>0</v>
      </c>
      <c r="L217" s="121">
        <f>$G217*按分データ等!H53</f>
        <v>0</v>
      </c>
      <c r="M217" s="183"/>
      <c r="N217" s="183"/>
      <c r="O217" s="183"/>
      <c r="P217" s="183"/>
      <c r="Q217" s="173"/>
      <c r="S217" s="368"/>
      <c r="T217" s="369" t="s">
        <v>105</v>
      </c>
      <c r="U217" s="112">
        <f>K$214*按分データ等!N9</f>
        <v>0</v>
      </c>
      <c r="V217" s="112">
        <f>L$214*按分データ等!O9</f>
        <v>0</v>
      </c>
      <c r="W217" s="112">
        <f t="shared" si="22"/>
        <v>0</v>
      </c>
      <c r="Y217" s="446">
        <v>4</v>
      </c>
      <c r="Z217" s="447" t="s">
        <v>1</v>
      </c>
      <c r="AA217" s="448">
        <f t="shared" si="23"/>
        <v>0</v>
      </c>
    </row>
    <row r="218" spans="2:27" ht="15" customHeight="1" x14ac:dyDescent="0.2">
      <c r="C218" s="108" t="s">
        <v>151</v>
      </c>
      <c r="D218" s="119">
        <f>与件データ作成シート!E56</f>
        <v>0</v>
      </c>
      <c r="F218" s="108" t="s">
        <v>151</v>
      </c>
      <c r="G218" s="121">
        <f>IF(与件データ作成シート!$A$7=2,与件データ計算シート!$D218*按分データ等!F$42,与件データ作成シート!E56)</f>
        <v>0</v>
      </c>
      <c r="H218" s="121">
        <f>IF(与件データ作成シート!$A$7=2,与件データ計算シート!$D218*按分データ等!G$42,与件データ作成シート!F56)</f>
        <v>0</v>
      </c>
      <c r="I218" s="181"/>
      <c r="J218" s="108" t="s">
        <v>151</v>
      </c>
      <c r="K218" s="121">
        <f>$G218*按分データ等!G54</f>
        <v>0</v>
      </c>
      <c r="L218" s="121">
        <f>$G218*按分データ等!H54</f>
        <v>0</v>
      </c>
      <c r="M218" s="183"/>
      <c r="N218" s="183"/>
      <c r="O218" s="183"/>
      <c r="P218" s="183"/>
      <c r="Q218" s="173"/>
      <c r="S218" s="364" t="s">
        <v>72</v>
      </c>
      <c r="T218" s="365"/>
      <c r="U218" s="115">
        <f>K215</f>
        <v>0</v>
      </c>
      <c r="V218" s="115">
        <f>L215</f>
        <v>0</v>
      </c>
      <c r="W218" s="115">
        <f t="shared" si="22"/>
        <v>0</v>
      </c>
      <c r="Y218" s="449">
        <v>5</v>
      </c>
      <c r="Z218" s="450" t="s">
        <v>2</v>
      </c>
      <c r="AA218" s="451">
        <f t="shared" si="23"/>
        <v>0</v>
      </c>
    </row>
    <row r="219" spans="2:27" ht="15" customHeight="1" x14ac:dyDescent="0.2">
      <c r="C219" s="106" t="s">
        <v>60</v>
      </c>
      <c r="D219" s="117">
        <f>与件データ作成シート!E57</f>
        <v>0</v>
      </c>
      <c r="F219" s="106" t="s">
        <v>60</v>
      </c>
      <c r="G219" s="122">
        <f>IF(与件データ作成シート!$A$7=2,与件データ計算シート!$D219*按分データ等!F$42,与件データ作成シート!E57)</f>
        <v>0</v>
      </c>
      <c r="H219" s="122">
        <f>IF(与件データ作成シート!$A$7=2,与件データ計算シート!$D219*按分データ等!G$42,与件データ作成シート!F57)</f>
        <v>0</v>
      </c>
      <c r="I219" s="181"/>
      <c r="J219" s="106" t="s">
        <v>60</v>
      </c>
      <c r="K219" s="122">
        <f>$G219*按分データ等!G55</f>
        <v>0</v>
      </c>
      <c r="L219" s="122">
        <f>$G219*按分データ等!H55</f>
        <v>0</v>
      </c>
      <c r="M219" s="183"/>
      <c r="N219" s="183"/>
      <c r="O219" s="183"/>
      <c r="P219" s="183"/>
      <c r="Q219" s="173"/>
      <c r="S219" s="370" t="s">
        <v>73</v>
      </c>
      <c r="T219" s="371"/>
      <c r="U219" s="115">
        <f>K217</f>
        <v>0</v>
      </c>
      <c r="V219" s="115">
        <f>L217</f>
        <v>0</v>
      </c>
      <c r="W219" s="115">
        <f t="shared" si="22"/>
        <v>0</v>
      </c>
      <c r="Y219" s="443">
        <v>6</v>
      </c>
      <c r="Z219" s="444" t="s">
        <v>3</v>
      </c>
      <c r="AA219" s="445">
        <f t="shared" si="23"/>
        <v>0</v>
      </c>
    </row>
    <row r="220" spans="2:27" ht="15" customHeight="1" x14ac:dyDescent="0.2">
      <c r="C220" s="101" t="s">
        <v>82</v>
      </c>
      <c r="D220" s="110">
        <f>SUM(D214:D219)</f>
        <v>0</v>
      </c>
      <c r="F220" s="101" t="s">
        <v>82</v>
      </c>
      <c r="G220" s="110">
        <f>SUM(G214:G219)</f>
        <v>0</v>
      </c>
      <c r="H220" s="110">
        <f>SUM(H214:H219)</f>
        <v>0</v>
      </c>
      <c r="I220" s="182"/>
      <c r="J220" s="101" t="s">
        <v>82</v>
      </c>
      <c r="K220" s="110">
        <f>SUM(K214:K219)</f>
        <v>0</v>
      </c>
      <c r="L220" s="110">
        <f>SUM(L214:L219)</f>
        <v>0</v>
      </c>
      <c r="M220" s="173"/>
      <c r="N220" s="173"/>
      <c r="O220" s="173"/>
      <c r="P220" s="173"/>
      <c r="Q220" s="173"/>
      <c r="S220" s="364" t="s">
        <v>318</v>
      </c>
      <c r="T220" s="365"/>
      <c r="U220" s="113"/>
      <c r="V220" s="113"/>
      <c r="W220" s="113"/>
      <c r="Y220" s="446">
        <v>7</v>
      </c>
      <c r="Z220" s="447" t="s">
        <v>4</v>
      </c>
      <c r="AA220" s="448">
        <f t="shared" si="23"/>
        <v>0</v>
      </c>
    </row>
    <row r="221" spans="2:27" ht="15" customHeight="1" x14ac:dyDescent="0.2">
      <c r="F221" s="98" t="s">
        <v>208</v>
      </c>
      <c r="G221" s="98"/>
      <c r="J221" s="98" t="s">
        <v>214</v>
      </c>
      <c r="S221" s="366"/>
      <c r="T221" s="367" t="s">
        <v>293</v>
      </c>
      <c r="U221" s="112">
        <f>K$216*按分データ等!N13</f>
        <v>0</v>
      </c>
      <c r="V221" s="112">
        <f>L$216*按分データ等!O13</f>
        <v>0</v>
      </c>
      <c r="W221" s="112">
        <f t="shared" si="22"/>
        <v>0</v>
      </c>
      <c r="Y221" s="446">
        <v>8</v>
      </c>
      <c r="Z221" s="447" t="s">
        <v>294</v>
      </c>
      <c r="AA221" s="448">
        <f t="shared" si="23"/>
        <v>0</v>
      </c>
    </row>
    <row r="222" spans="2:27" ht="15" customHeight="1" x14ac:dyDescent="0.2">
      <c r="F222" s="98" t="s">
        <v>212</v>
      </c>
      <c r="S222" s="366"/>
      <c r="T222" s="367" t="s">
        <v>67</v>
      </c>
      <c r="U222" s="112">
        <f>K$216*按分データ等!N14</f>
        <v>0</v>
      </c>
      <c r="V222" s="112">
        <f>L$216*按分データ等!O14</f>
        <v>0</v>
      </c>
      <c r="W222" s="112">
        <f t="shared" si="22"/>
        <v>0</v>
      </c>
      <c r="Y222" s="446">
        <v>9</v>
      </c>
      <c r="Z222" s="447" t="s">
        <v>5</v>
      </c>
      <c r="AA222" s="448">
        <f t="shared" si="23"/>
        <v>0</v>
      </c>
    </row>
    <row r="223" spans="2:27" ht="15" customHeight="1" x14ac:dyDescent="0.2">
      <c r="F223" s="98" t="s">
        <v>211</v>
      </c>
      <c r="S223" s="366"/>
      <c r="T223" s="367" t="s">
        <v>1</v>
      </c>
      <c r="U223" s="112">
        <f>K$216*按分データ等!N15</f>
        <v>0</v>
      </c>
      <c r="V223" s="112">
        <f>L$216*按分データ等!O15</f>
        <v>0</v>
      </c>
      <c r="W223" s="112">
        <f t="shared" si="22"/>
        <v>0</v>
      </c>
      <c r="Y223" s="449">
        <v>10</v>
      </c>
      <c r="Z223" s="450" t="s">
        <v>6</v>
      </c>
      <c r="AA223" s="451">
        <f t="shared" si="23"/>
        <v>0</v>
      </c>
    </row>
    <row r="224" spans="2:27" ht="15" customHeight="1" x14ac:dyDescent="0.2">
      <c r="F224" s="98" t="s">
        <v>353</v>
      </c>
      <c r="S224" s="366"/>
      <c r="T224" s="367" t="s">
        <v>3</v>
      </c>
      <c r="U224" s="112">
        <f>K$216*按分データ等!N16</f>
        <v>0</v>
      </c>
      <c r="V224" s="112">
        <f>L$216*按分データ等!O16</f>
        <v>0</v>
      </c>
      <c r="W224" s="112">
        <f t="shared" si="22"/>
        <v>0</v>
      </c>
      <c r="Y224" s="443">
        <v>11</v>
      </c>
      <c r="Z224" s="444" t="s">
        <v>7</v>
      </c>
      <c r="AA224" s="445">
        <f t="shared" si="23"/>
        <v>0</v>
      </c>
    </row>
    <row r="225" spans="10:27" ht="15" customHeight="1" x14ac:dyDescent="0.2">
      <c r="S225" s="366"/>
      <c r="T225" s="367" t="s">
        <v>5</v>
      </c>
      <c r="U225" s="112">
        <f>K$216*按分データ等!N17</f>
        <v>0</v>
      </c>
      <c r="V225" s="112">
        <f>L$216*按分データ等!O17</f>
        <v>0</v>
      </c>
      <c r="W225" s="112">
        <f t="shared" si="22"/>
        <v>0</v>
      </c>
      <c r="Y225" s="446">
        <v>12</v>
      </c>
      <c r="Z225" s="447" t="s">
        <v>8</v>
      </c>
      <c r="AA225" s="448">
        <f t="shared" si="23"/>
        <v>0</v>
      </c>
    </row>
    <row r="226" spans="10:27" ht="15" customHeight="1" x14ac:dyDescent="0.2">
      <c r="S226" s="366"/>
      <c r="T226" s="367" t="s">
        <v>8</v>
      </c>
      <c r="U226" s="112">
        <f>K$216*按分データ等!N18</f>
        <v>0</v>
      </c>
      <c r="V226" s="112">
        <f>L$216*按分データ等!O18</f>
        <v>0</v>
      </c>
      <c r="W226" s="112">
        <f t="shared" si="22"/>
        <v>0</v>
      </c>
      <c r="Y226" s="446">
        <v>13</v>
      </c>
      <c r="Z226" s="447" t="s">
        <v>295</v>
      </c>
      <c r="AA226" s="448">
        <f t="shared" si="23"/>
        <v>0</v>
      </c>
    </row>
    <row r="227" spans="10:27" ht="15" customHeight="1" x14ac:dyDescent="0.2">
      <c r="S227" s="368"/>
      <c r="T227" s="369" t="s">
        <v>9</v>
      </c>
      <c r="U227" s="112">
        <f>K$216*按分データ等!N19</f>
        <v>0</v>
      </c>
      <c r="V227" s="112">
        <f>L$216*按分データ等!O19</f>
        <v>0</v>
      </c>
      <c r="W227" s="112">
        <f t="shared" si="22"/>
        <v>0</v>
      </c>
      <c r="Y227" s="446">
        <v>14</v>
      </c>
      <c r="Z227" s="447" t="s">
        <v>296</v>
      </c>
      <c r="AA227" s="448">
        <f t="shared" si="23"/>
        <v>0</v>
      </c>
    </row>
    <row r="228" spans="10:27" ht="15" customHeight="1" x14ac:dyDescent="0.2">
      <c r="S228" s="364" t="s">
        <v>319</v>
      </c>
      <c r="T228" s="365"/>
      <c r="U228" s="188"/>
      <c r="V228" s="188"/>
      <c r="W228" s="188"/>
      <c r="Y228" s="449">
        <v>15</v>
      </c>
      <c r="Z228" s="450" t="s">
        <v>297</v>
      </c>
      <c r="AA228" s="451">
        <f t="shared" si="23"/>
        <v>0</v>
      </c>
    </row>
    <row r="229" spans="10:27" ht="15" customHeight="1" x14ac:dyDescent="0.2">
      <c r="S229" s="366"/>
      <c r="T229" s="367" t="s">
        <v>320</v>
      </c>
      <c r="U229" s="112">
        <f>(K$218+K$219)*按分データ等!N21</f>
        <v>0</v>
      </c>
      <c r="V229" s="112">
        <f>(L$218+L$219)*按分データ等!O21</f>
        <v>0</v>
      </c>
      <c r="W229" s="112">
        <f t="shared" si="22"/>
        <v>0</v>
      </c>
      <c r="Y229" s="443">
        <v>16</v>
      </c>
      <c r="Z229" s="444" t="s">
        <v>68</v>
      </c>
      <c r="AA229" s="445">
        <f t="shared" si="23"/>
        <v>0</v>
      </c>
    </row>
    <row r="230" spans="10:27" ht="15" customHeight="1" x14ac:dyDescent="0.2">
      <c r="S230" s="366"/>
      <c r="T230" s="367" t="s">
        <v>15</v>
      </c>
      <c r="U230" s="112">
        <f>(K$218+K$219)*按分データ等!N22</f>
        <v>0</v>
      </c>
      <c r="V230" s="112">
        <f>(L$218+L$219)*按分データ等!O22</f>
        <v>0</v>
      </c>
      <c r="W230" s="112">
        <f t="shared" si="22"/>
        <v>0</v>
      </c>
      <c r="Y230" s="446">
        <v>17</v>
      </c>
      <c r="Z230" s="447" t="s">
        <v>298</v>
      </c>
      <c r="AA230" s="448">
        <f t="shared" si="23"/>
        <v>0</v>
      </c>
    </row>
    <row r="231" spans="10:27" ht="15" customHeight="1" x14ac:dyDescent="0.2">
      <c r="S231" s="366"/>
      <c r="T231" s="367" t="s">
        <v>16</v>
      </c>
      <c r="U231" s="112">
        <f>(K$218+K$219)*按分データ等!N23</f>
        <v>0</v>
      </c>
      <c r="V231" s="112">
        <f>(L$218+L$219)*按分データ等!O23</f>
        <v>0</v>
      </c>
      <c r="W231" s="112">
        <f t="shared" si="22"/>
        <v>0</v>
      </c>
      <c r="Y231" s="446">
        <v>18</v>
      </c>
      <c r="Z231" s="447" t="s">
        <v>299</v>
      </c>
      <c r="AA231" s="448">
        <f t="shared" si="23"/>
        <v>0</v>
      </c>
    </row>
    <row r="232" spans="10:27" ht="12" x14ac:dyDescent="0.2">
      <c r="S232" s="368"/>
      <c r="T232" s="369" t="s">
        <v>333</v>
      </c>
      <c r="U232" s="112">
        <f>(K$218+K$219)*按分データ等!N24</f>
        <v>0</v>
      </c>
      <c r="V232" s="112">
        <f>(L$218+L$219)*按分データ等!O24</f>
        <v>0</v>
      </c>
      <c r="W232" s="112">
        <f t="shared" si="22"/>
        <v>0</v>
      </c>
      <c r="Y232" s="446">
        <v>19</v>
      </c>
      <c r="Z232" s="447" t="s">
        <v>34</v>
      </c>
      <c r="AA232" s="448">
        <f t="shared" si="23"/>
        <v>0</v>
      </c>
    </row>
    <row r="233" spans="10:27" ht="15" customHeight="1" x14ac:dyDescent="0.2">
      <c r="S233" s="364" t="s">
        <v>82</v>
      </c>
      <c r="T233" s="373"/>
      <c r="U233" s="110">
        <f>SUM(U214:U232)</f>
        <v>0</v>
      </c>
      <c r="V233" s="110">
        <f t="shared" ref="V233:W233" si="24">SUM(V214:V232)</f>
        <v>0</v>
      </c>
      <c r="W233" s="110">
        <f t="shared" si="24"/>
        <v>0</v>
      </c>
      <c r="Y233" s="449">
        <v>20</v>
      </c>
      <c r="Z233" s="450" t="s">
        <v>9</v>
      </c>
      <c r="AA233" s="451">
        <f t="shared" si="23"/>
        <v>0</v>
      </c>
    </row>
    <row r="234" spans="10:27" ht="15" customHeight="1" x14ac:dyDescent="0.2">
      <c r="S234" s="378" t="s">
        <v>205</v>
      </c>
      <c r="T234" s="373"/>
      <c r="U234" s="178"/>
      <c r="V234" s="178"/>
      <c r="W234" s="178"/>
      <c r="Y234" s="443">
        <v>21</v>
      </c>
      <c r="Z234" s="444" t="s">
        <v>10</v>
      </c>
      <c r="AA234" s="445">
        <f t="shared" si="23"/>
        <v>0</v>
      </c>
    </row>
    <row r="235" spans="10:27" ht="15" customHeight="1" x14ac:dyDescent="0.2">
      <c r="U235" s="98"/>
      <c r="W235" s="95" t="s">
        <v>106</v>
      </c>
      <c r="Y235" s="446">
        <v>22</v>
      </c>
      <c r="Z235" s="447" t="s">
        <v>11</v>
      </c>
      <c r="AA235" s="448">
        <f t="shared" si="23"/>
        <v>0</v>
      </c>
    </row>
    <row r="236" spans="10:27" ht="15" customHeight="1" x14ac:dyDescent="0.2">
      <c r="J236" s="895"/>
      <c r="K236" s="893" t="s">
        <v>196</v>
      </c>
      <c r="L236" s="894"/>
      <c r="S236" s="896"/>
      <c r="T236" s="897"/>
      <c r="U236" s="901" t="s">
        <v>217</v>
      </c>
      <c r="V236" s="901" t="s">
        <v>218</v>
      </c>
      <c r="W236" s="901" t="s">
        <v>82</v>
      </c>
      <c r="Y236" s="446">
        <v>23</v>
      </c>
      <c r="Z236" s="447" t="s">
        <v>300</v>
      </c>
      <c r="AA236" s="448">
        <f t="shared" si="23"/>
        <v>0</v>
      </c>
    </row>
    <row r="237" spans="10:27" ht="15" customHeight="1" x14ac:dyDescent="0.2">
      <c r="J237" s="892"/>
      <c r="K237" s="102" t="s">
        <v>194</v>
      </c>
      <c r="L237" s="102" t="s">
        <v>195</v>
      </c>
      <c r="S237" s="898"/>
      <c r="T237" s="899"/>
      <c r="U237" s="902"/>
      <c r="V237" s="902"/>
      <c r="W237" s="902"/>
      <c r="Y237" s="446">
        <v>24</v>
      </c>
      <c r="Z237" s="447" t="s">
        <v>69</v>
      </c>
      <c r="AA237" s="448">
        <f t="shared" si="23"/>
        <v>0</v>
      </c>
    </row>
    <row r="238" spans="10:27" ht="15" customHeight="1" x14ac:dyDescent="0.2">
      <c r="J238" s="107" t="s">
        <v>57</v>
      </c>
      <c r="K238" s="120">
        <f>$H214*按分データ等!G62</f>
        <v>0</v>
      </c>
      <c r="L238" s="120">
        <f>$H214*按分データ等!H62</f>
        <v>0</v>
      </c>
      <c r="S238" s="382"/>
      <c r="T238" s="383" t="s">
        <v>72</v>
      </c>
      <c r="U238" s="384">
        <f>K239</f>
        <v>0</v>
      </c>
      <c r="V238" s="384">
        <f>L239</f>
        <v>0</v>
      </c>
      <c r="W238" s="384">
        <f>SUM(U238:V238)</f>
        <v>0</v>
      </c>
      <c r="X238" s="377"/>
      <c r="Y238" s="449">
        <v>25</v>
      </c>
      <c r="Z238" s="450" t="s">
        <v>301</v>
      </c>
      <c r="AA238" s="451">
        <f t="shared" si="23"/>
        <v>0</v>
      </c>
    </row>
    <row r="239" spans="10:27" ht="15" customHeight="1" x14ac:dyDescent="0.2">
      <c r="J239" s="108" t="s">
        <v>58</v>
      </c>
      <c r="K239" s="121">
        <f>$H215*按分データ等!G63</f>
        <v>0</v>
      </c>
      <c r="L239" s="121">
        <f>$H215*按分データ等!H63</f>
        <v>0</v>
      </c>
      <c r="S239" s="385"/>
      <c r="T239" s="386" t="s">
        <v>73</v>
      </c>
      <c r="U239" s="387">
        <f>K241</f>
        <v>0</v>
      </c>
      <c r="V239" s="387">
        <f>L241</f>
        <v>0</v>
      </c>
      <c r="W239" s="387">
        <f>SUM(U239:V239)</f>
        <v>0</v>
      </c>
      <c r="X239" s="184"/>
      <c r="Y239" s="443">
        <v>26</v>
      </c>
      <c r="Z239" s="444" t="s">
        <v>12</v>
      </c>
      <c r="AA239" s="445">
        <f t="shared" si="23"/>
        <v>0</v>
      </c>
    </row>
    <row r="240" spans="10:27" ht="15" customHeight="1" x14ac:dyDescent="0.2">
      <c r="J240" s="108" t="s">
        <v>152</v>
      </c>
      <c r="K240" s="121">
        <f>$H216*按分データ等!G64</f>
        <v>0</v>
      </c>
      <c r="L240" s="121">
        <f>$H216*按分データ等!H64</f>
        <v>0</v>
      </c>
      <c r="S240" s="388" t="s">
        <v>57</v>
      </c>
      <c r="T240" s="389"/>
      <c r="U240" s="390"/>
      <c r="V240" s="390"/>
      <c r="W240" s="390"/>
      <c r="Y240" s="446">
        <v>27</v>
      </c>
      <c r="Z240" s="447" t="s">
        <v>13</v>
      </c>
      <c r="AA240" s="448">
        <f t="shared" si="23"/>
        <v>0</v>
      </c>
    </row>
    <row r="241" spans="10:27" ht="15" customHeight="1" x14ac:dyDescent="0.2">
      <c r="J241" s="108" t="s">
        <v>59</v>
      </c>
      <c r="K241" s="121">
        <f>$H217*按分データ等!G65</f>
        <v>0</v>
      </c>
      <c r="L241" s="121">
        <f>$H217*按分データ等!H65</f>
        <v>0</v>
      </c>
      <c r="S241" s="388"/>
      <c r="T241" s="391" t="s">
        <v>83</v>
      </c>
      <c r="U241" s="392">
        <f>K$238*按分データ等!$N34</f>
        <v>0</v>
      </c>
      <c r="V241" s="392">
        <f>L$238*按分データ等!$N34</f>
        <v>0</v>
      </c>
      <c r="W241" s="392">
        <f>SUM(U241:V241)</f>
        <v>0</v>
      </c>
      <c r="Y241" s="446">
        <v>28</v>
      </c>
      <c r="Z241" s="447" t="s">
        <v>302</v>
      </c>
      <c r="AA241" s="448">
        <f t="shared" si="23"/>
        <v>0</v>
      </c>
    </row>
    <row r="242" spans="10:27" ht="15" customHeight="1" x14ac:dyDescent="0.2">
      <c r="J242" s="108" t="s">
        <v>151</v>
      </c>
      <c r="K242" s="121">
        <f>$H218*按分データ等!G66</f>
        <v>0</v>
      </c>
      <c r="L242" s="121">
        <f>$H218*按分データ等!H66</f>
        <v>0</v>
      </c>
      <c r="S242" s="388"/>
      <c r="T242" s="391" t="s">
        <v>226</v>
      </c>
      <c r="U242" s="392">
        <f>K$238*按分データ等!$N35</f>
        <v>0</v>
      </c>
      <c r="V242" s="392">
        <f>L$238*按分データ等!$N35</f>
        <v>0</v>
      </c>
      <c r="W242" s="392">
        <f>SUM(U242:V242)</f>
        <v>0</v>
      </c>
      <c r="Y242" s="446">
        <v>29</v>
      </c>
      <c r="Z242" s="447" t="s">
        <v>71</v>
      </c>
      <c r="AA242" s="448">
        <f t="shared" si="23"/>
        <v>0</v>
      </c>
    </row>
    <row r="243" spans="10:27" ht="15" customHeight="1" x14ac:dyDescent="0.2">
      <c r="J243" s="106" t="s">
        <v>60</v>
      </c>
      <c r="K243" s="122">
        <f>$H219*按分データ等!G67</f>
        <v>0</v>
      </c>
      <c r="L243" s="122">
        <f>$H219*按分データ等!H67</f>
        <v>0</v>
      </c>
      <c r="S243" s="382" t="s">
        <v>183</v>
      </c>
      <c r="T243" s="393"/>
      <c r="U243" s="394"/>
      <c r="V243" s="394"/>
      <c r="W243" s="394"/>
      <c r="Y243" s="449">
        <v>30</v>
      </c>
      <c r="Z243" s="450" t="s">
        <v>14</v>
      </c>
      <c r="AA243" s="451">
        <f t="shared" si="23"/>
        <v>0</v>
      </c>
    </row>
    <row r="244" spans="10:27" ht="15" customHeight="1" x14ac:dyDescent="0.2">
      <c r="J244" s="101" t="s">
        <v>82</v>
      </c>
      <c r="K244" s="110">
        <f>SUM(K238:K243)</f>
        <v>0</v>
      </c>
      <c r="L244" s="110">
        <f>SUM(L238:L243)</f>
        <v>0</v>
      </c>
      <c r="S244" s="388"/>
      <c r="T244" s="391" t="s">
        <v>83</v>
      </c>
      <c r="U244" s="392">
        <f>(K$242+K$243)*按分データ等!$N37</f>
        <v>0</v>
      </c>
      <c r="V244" s="392">
        <f>(L$242+L$243)*按分データ等!$N37</f>
        <v>0</v>
      </c>
      <c r="W244" s="392">
        <f>SUM(U244:V244)</f>
        <v>0</v>
      </c>
      <c r="Y244" s="443">
        <v>31</v>
      </c>
      <c r="Z244" s="444" t="s">
        <v>15</v>
      </c>
      <c r="AA244" s="445">
        <f t="shared" si="23"/>
        <v>0</v>
      </c>
    </row>
    <row r="245" spans="10:27" ht="15" customHeight="1" x14ac:dyDescent="0.2">
      <c r="J245" s="98" t="s">
        <v>214</v>
      </c>
      <c r="S245" s="388"/>
      <c r="T245" s="391" t="s">
        <v>227</v>
      </c>
      <c r="U245" s="392">
        <f>(K$242+K$243)*按分データ等!$N38</f>
        <v>0</v>
      </c>
      <c r="V245" s="392">
        <f>(L$242+L$243)*按分データ等!$N38</f>
        <v>0</v>
      </c>
      <c r="W245" s="392">
        <f>SUM(U245:V245)</f>
        <v>0</v>
      </c>
      <c r="Y245" s="446">
        <v>32</v>
      </c>
      <c r="Z245" s="447" t="s">
        <v>303</v>
      </c>
      <c r="AA245" s="448">
        <f t="shared" si="23"/>
        <v>0</v>
      </c>
    </row>
    <row r="246" spans="10:27" ht="15" customHeight="1" x14ac:dyDescent="0.2">
      <c r="S246" s="388"/>
      <c r="T246" s="391" t="s">
        <v>84</v>
      </c>
      <c r="U246" s="392">
        <f>(K$242+K$243)*按分データ等!$N39</f>
        <v>0</v>
      </c>
      <c r="V246" s="392">
        <f>(L$242+L$243)*按分データ等!$N39</f>
        <v>0</v>
      </c>
      <c r="W246" s="392">
        <f>SUM(U246:V246)</f>
        <v>0</v>
      </c>
      <c r="Y246" s="446">
        <v>33</v>
      </c>
      <c r="Z246" s="447" t="s">
        <v>304</v>
      </c>
      <c r="AA246" s="448">
        <f t="shared" si="23"/>
        <v>0</v>
      </c>
    </row>
    <row r="247" spans="10:27" ht="15" customHeight="1" x14ac:dyDescent="0.2">
      <c r="S247" s="388"/>
      <c r="T247" s="391" t="s">
        <v>226</v>
      </c>
      <c r="U247" s="392">
        <f>(K$242+K$243)*按分データ等!$N40</f>
        <v>0</v>
      </c>
      <c r="V247" s="392">
        <f>(L$242+L$243)*按分データ等!$N40</f>
        <v>0</v>
      </c>
      <c r="W247" s="392">
        <f>SUM(U247:V247)</f>
        <v>0</v>
      </c>
      <c r="Y247" s="446">
        <v>34</v>
      </c>
      <c r="Z247" s="447" t="s">
        <v>16</v>
      </c>
      <c r="AA247" s="448">
        <f t="shared" si="23"/>
        <v>0</v>
      </c>
    </row>
    <row r="248" spans="10:27" ht="15" customHeight="1" x14ac:dyDescent="0.2">
      <c r="S248" s="388"/>
      <c r="T248" s="391" t="s">
        <v>334</v>
      </c>
      <c r="U248" s="392">
        <f>(K$242+K$243)*按分データ等!$N41</f>
        <v>0</v>
      </c>
      <c r="V248" s="392">
        <f>(L$242+L$243)*按分データ等!$N41</f>
        <v>0</v>
      </c>
      <c r="W248" s="392">
        <f>SUM(U248:V248)</f>
        <v>0</v>
      </c>
      <c r="Y248" s="449">
        <v>35</v>
      </c>
      <c r="Z248" s="450" t="s">
        <v>72</v>
      </c>
      <c r="AA248" s="451">
        <f t="shared" si="23"/>
        <v>0</v>
      </c>
    </row>
    <row r="249" spans="10:27" ht="15" customHeight="1" x14ac:dyDescent="0.2">
      <c r="S249" s="382" t="s">
        <v>184</v>
      </c>
      <c r="T249" s="393"/>
      <c r="U249" s="394"/>
      <c r="V249" s="394"/>
      <c r="W249" s="394"/>
      <c r="Y249" s="443">
        <v>36</v>
      </c>
      <c r="Z249" s="444" t="s">
        <v>73</v>
      </c>
      <c r="AA249" s="445">
        <f t="shared" si="23"/>
        <v>0</v>
      </c>
    </row>
    <row r="250" spans="10:27" ht="15" customHeight="1" x14ac:dyDescent="0.2">
      <c r="S250" s="388"/>
      <c r="T250" s="391" t="s">
        <v>293</v>
      </c>
      <c r="U250" s="392">
        <f>K$240*按分データ等!$N43</f>
        <v>0</v>
      </c>
      <c r="V250" s="392">
        <f>L$240*按分データ等!$N43</f>
        <v>0</v>
      </c>
      <c r="W250" s="392">
        <f>SUM(U250:V250)</f>
        <v>0</v>
      </c>
      <c r="Y250" s="446">
        <v>37</v>
      </c>
      <c r="Z250" s="447" t="s">
        <v>332</v>
      </c>
      <c r="AA250" s="448">
        <f t="shared" si="23"/>
        <v>0</v>
      </c>
    </row>
    <row r="251" spans="10:27" ht="15" customHeight="1" x14ac:dyDescent="0.2">
      <c r="S251" s="388"/>
      <c r="T251" s="391" t="s">
        <v>228</v>
      </c>
      <c r="U251" s="392">
        <f>K$240*按分データ等!$N44</f>
        <v>0</v>
      </c>
      <c r="V251" s="392">
        <f>L$240*按分データ等!$N44</f>
        <v>0</v>
      </c>
      <c r="W251" s="392">
        <f t="shared" ref="W251:W258" si="25">SUM(U251:V251)</f>
        <v>0</v>
      </c>
      <c r="Y251" s="446">
        <v>38</v>
      </c>
      <c r="Z251" s="447" t="s">
        <v>17</v>
      </c>
      <c r="AA251" s="448">
        <f t="shared" si="23"/>
        <v>0</v>
      </c>
    </row>
    <row r="252" spans="10:27" ht="15" customHeight="1" x14ac:dyDescent="0.2">
      <c r="S252" s="388"/>
      <c r="T252" s="391" t="s">
        <v>229</v>
      </c>
      <c r="U252" s="392">
        <f>K$240*按分データ等!$N45</f>
        <v>0</v>
      </c>
      <c r="V252" s="392">
        <f>L$240*按分データ等!$N45</f>
        <v>0</v>
      </c>
      <c r="W252" s="392">
        <f t="shared" si="25"/>
        <v>0</v>
      </c>
      <c r="Y252" s="449">
        <v>39</v>
      </c>
      <c r="Z252" s="450" t="s">
        <v>18</v>
      </c>
      <c r="AA252" s="451">
        <f t="shared" si="23"/>
        <v>0</v>
      </c>
    </row>
    <row r="253" spans="10:27" ht="15" customHeight="1" x14ac:dyDescent="0.2">
      <c r="S253" s="388"/>
      <c r="T253" s="391" t="s">
        <v>230</v>
      </c>
      <c r="U253" s="392">
        <f>K$240*按分データ等!$N46</f>
        <v>0</v>
      </c>
      <c r="V253" s="392">
        <f>L$240*按分データ等!$N46</f>
        <v>0</v>
      </c>
      <c r="W253" s="392">
        <f t="shared" si="25"/>
        <v>0</v>
      </c>
      <c r="Y253" s="102"/>
      <c r="Z253" s="101" t="s">
        <v>19</v>
      </c>
      <c r="AA253" s="110">
        <f>SUM(AA214:AA252)</f>
        <v>0</v>
      </c>
    </row>
    <row r="254" spans="10:27" ht="15" customHeight="1" x14ac:dyDescent="0.2">
      <c r="S254" s="388"/>
      <c r="T254" s="391" t="s">
        <v>321</v>
      </c>
      <c r="U254" s="392">
        <f>K$240*按分データ等!$N47</f>
        <v>0</v>
      </c>
      <c r="V254" s="392">
        <f>L$240*按分データ等!$N47</f>
        <v>0</v>
      </c>
      <c r="W254" s="392">
        <f t="shared" si="25"/>
        <v>0</v>
      </c>
      <c r="Y254" s="98" t="s">
        <v>325</v>
      </c>
    </row>
    <row r="255" spans="10:27" ht="15" customHeight="1" x14ac:dyDescent="0.2">
      <c r="S255" s="388"/>
      <c r="T255" s="391" t="s">
        <v>322</v>
      </c>
      <c r="U255" s="392">
        <f>K$240*按分データ等!$N48</f>
        <v>0</v>
      </c>
      <c r="V255" s="392">
        <f>L$240*按分データ等!$N48</f>
        <v>0</v>
      </c>
      <c r="W255" s="392">
        <f t="shared" si="25"/>
        <v>0</v>
      </c>
      <c r="Z255" s="98"/>
    </row>
    <row r="256" spans="10:27" ht="15" customHeight="1" x14ac:dyDescent="0.2">
      <c r="S256" s="388"/>
      <c r="T256" s="395" t="s">
        <v>323</v>
      </c>
      <c r="U256" s="396">
        <f>K$240*按分データ等!$N49</f>
        <v>0</v>
      </c>
      <c r="V256" s="396">
        <f>L$240*按分データ等!$N49</f>
        <v>0</v>
      </c>
      <c r="W256" s="396">
        <f t="shared" si="25"/>
        <v>0</v>
      </c>
      <c r="AA256" s="98"/>
    </row>
    <row r="257" spans="2:27" ht="15" customHeight="1" x14ac:dyDescent="0.2">
      <c r="S257" s="388"/>
      <c r="T257" s="395" t="s">
        <v>9</v>
      </c>
      <c r="U257" s="392">
        <f>K$240*按分データ等!$N50</f>
        <v>0</v>
      </c>
      <c r="V257" s="392">
        <f>L$240*按分データ等!$N50</f>
        <v>0</v>
      </c>
      <c r="W257" s="392">
        <f t="shared" si="25"/>
        <v>0</v>
      </c>
      <c r="AA257" s="98"/>
    </row>
    <row r="258" spans="2:27" ht="15" customHeight="1" x14ac:dyDescent="0.2">
      <c r="S258" s="388"/>
      <c r="T258" s="395" t="s">
        <v>231</v>
      </c>
      <c r="U258" s="396">
        <f>K$240*按分データ等!$N51</f>
        <v>0</v>
      </c>
      <c r="V258" s="396">
        <f>L$240*按分データ等!$N51</f>
        <v>0</v>
      </c>
      <c r="W258" s="396">
        <f t="shared" si="25"/>
        <v>0</v>
      </c>
    </row>
    <row r="259" spans="2:27" ht="15" customHeight="1" x14ac:dyDescent="0.2">
      <c r="S259" s="397" t="s">
        <v>185</v>
      </c>
      <c r="T259" s="398"/>
      <c r="U259" s="399">
        <f>SUM(U238:U258)</f>
        <v>0</v>
      </c>
      <c r="V259" s="400">
        <f t="shared" ref="V259:W259" si="26">SUM(V238:V258)</f>
        <v>0</v>
      </c>
      <c r="W259" s="400">
        <f t="shared" si="26"/>
        <v>0</v>
      </c>
    </row>
    <row r="260" spans="2:27" ht="15" customHeight="1" x14ac:dyDescent="0.2">
      <c r="S260" s="98" t="s">
        <v>205</v>
      </c>
      <c r="T260" s="402"/>
      <c r="U260" s="403"/>
      <c r="V260" s="403"/>
      <c r="W260" s="403"/>
    </row>
    <row r="261" spans="2:27" ht="15" customHeight="1" x14ac:dyDescent="0.2">
      <c r="S261" s="402"/>
      <c r="T261" s="402"/>
      <c r="U261" s="403"/>
      <c r="V261" s="403"/>
      <c r="W261" s="403"/>
    </row>
    <row r="262" spans="2:27" ht="15" customHeight="1" x14ac:dyDescent="0.2">
      <c r="B262" s="100" t="s">
        <v>172</v>
      </c>
      <c r="S262" s="98"/>
      <c r="V262" s="402"/>
      <c r="W262" s="402"/>
    </row>
    <row r="263" spans="2:27" ht="15" customHeight="1" x14ac:dyDescent="0.2">
      <c r="E263" s="95" t="s">
        <v>99</v>
      </c>
      <c r="F263" s="95"/>
      <c r="K263" s="95" t="s">
        <v>99</v>
      </c>
      <c r="W263" s="95" t="s">
        <v>106</v>
      </c>
      <c r="AA263" s="96" t="s">
        <v>106</v>
      </c>
    </row>
    <row r="264" spans="2:27" ht="15" customHeight="1" x14ac:dyDescent="0.2">
      <c r="C264" s="895"/>
      <c r="D264" s="900" t="s">
        <v>224</v>
      </c>
      <c r="E264" s="900"/>
      <c r="F264" s="95"/>
      <c r="G264" s="895"/>
      <c r="H264" s="893" t="s">
        <v>175</v>
      </c>
      <c r="I264" s="894"/>
      <c r="J264" s="893" t="s">
        <v>201</v>
      </c>
      <c r="K264" s="894"/>
      <c r="S264" s="903"/>
      <c r="T264" s="904"/>
      <c r="U264" s="901" t="s">
        <v>217</v>
      </c>
      <c r="V264" s="901" t="s">
        <v>218</v>
      </c>
      <c r="W264" s="895" t="s">
        <v>82</v>
      </c>
      <c r="Y264" s="895" t="s">
        <v>45</v>
      </c>
      <c r="Z264" s="895"/>
      <c r="AA264" s="895" t="s">
        <v>39</v>
      </c>
    </row>
    <row r="265" spans="2:27" ht="15" customHeight="1" x14ac:dyDescent="0.2">
      <c r="C265" s="892"/>
      <c r="D265" s="102" t="s">
        <v>54</v>
      </c>
      <c r="E265" s="102" t="s">
        <v>55</v>
      </c>
      <c r="F265" s="97"/>
      <c r="G265" s="892"/>
      <c r="H265" s="381" t="s">
        <v>54</v>
      </c>
      <c r="I265" s="381" t="s">
        <v>55</v>
      </c>
      <c r="J265" s="381" t="s">
        <v>54</v>
      </c>
      <c r="K265" s="381" t="s">
        <v>55</v>
      </c>
      <c r="S265" s="905"/>
      <c r="T265" s="906"/>
      <c r="U265" s="902"/>
      <c r="V265" s="902"/>
      <c r="W265" s="892"/>
      <c r="Y265" s="892"/>
      <c r="Z265" s="892"/>
      <c r="AA265" s="892"/>
    </row>
    <row r="266" spans="2:27" ht="15" customHeight="1" x14ac:dyDescent="0.2">
      <c r="C266" s="107" t="s">
        <v>57</v>
      </c>
      <c r="D266" s="118">
        <f>与件データ作成シート!E65</f>
        <v>0</v>
      </c>
      <c r="E266" s="118">
        <f>与件データ作成シート!F65</f>
        <v>0</v>
      </c>
      <c r="F266" s="173"/>
      <c r="G266" s="107" t="s">
        <v>57</v>
      </c>
      <c r="H266" s="114">
        <f>IF(与件データ作成シート!$A$7=2,D266*按分データ等!D73,与件データ作成シート!E65)</f>
        <v>0</v>
      </c>
      <c r="I266" s="114">
        <f>IF(与件データ作成シート!$A$7=2,E266*按分データ等!G73,与件データ作成シート!F65)</f>
        <v>0</v>
      </c>
      <c r="J266" s="114">
        <f>IF(与件データ作成シート!$A$7=2,D266*按分データ等!E73,与件データ作成シート!H65)</f>
        <v>0</v>
      </c>
      <c r="K266" s="114">
        <f>IF(与件データ作成シート!$A$7=2,E266*按分データ等!H73,与件データ作成シート!I65)</f>
        <v>0</v>
      </c>
      <c r="S266" s="364" t="s">
        <v>317</v>
      </c>
      <c r="T266" s="365"/>
      <c r="U266" s="111"/>
      <c r="V266" s="111"/>
      <c r="W266" s="111"/>
      <c r="Y266" s="443">
        <v>1</v>
      </c>
      <c r="Z266" s="444" t="s">
        <v>293</v>
      </c>
      <c r="AA266" s="445">
        <f>SUMIF($S$267:$S$310,Z266,$W$267:$W$310)+SUMIF($T$267:$T$310,Z266,$W$267:$W$310)</f>
        <v>0</v>
      </c>
    </row>
    <row r="267" spans="2:27" ht="15" customHeight="1" x14ac:dyDescent="0.2">
      <c r="C267" s="108" t="s">
        <v>58</v>
      </c>
      <c r="D267" s="188">
        <f>与件データ作成シート!E66</f>
        <v>0</v>
      </c>
      <c r="E267" s="119">
        <f>与件データ作成シート!F66</f>
        <v>0</v>
      </c>
      <c r="F267" s="173"/>
      <c r="G267" s="108" t="s">
        <v>58</v>
      </c>
      <c r="H267" s="188">
        <f>IF(与件データ作成シート!$A$7=2,D267*按分データ等!D74,与件データ作成シート!E66)</f>
        <v>0</v>
      </c>
      <c r="I267" s="112">
        <f>IF(与件データ作成シート!$A$7=2,E267*按分データ等!G74,与件データ作成シート!F66)</f>
        <v>0</v>
      </c>
      <c r="J267" s="188">
        <f>IF(与件データ作成シート!$A$7=2,D267*按分データ等!E74,与件データ作成シート!H66)</f>
        <v>0</v>
      </c>
      <c r="K267" s="112">
        <f>IF(与件データ作成シート!$A$7=2,E267*按分データ等!H74,与件データ作成シート!I66)</f>
        <v>0</v>
      </c>
      <c r="S267" s="366"/>
      <c r="T267" s="367" t="s">
        <v>104</v>
      </c>
      <c r="U267" s="112">
        <f>H$266*按分データ等!N7</f>
        <v>0</v>
      </c>
      <c r="V267" s="112">
        <f>I$266*按分データ等!O7</f>
        <v>0</v>
      </c>
      <c r="W267" s="112">
        <f>SUM(U267:V267)</f>
        <v>0</v>
      </c>
      <c r="X267" s="403"/>
      <c r="Y267" s="446">
        <v>2</v>
      </c>
      <c r="Z267" s="447" t="s">
        <v>0</v>
      </c>
      <c r="AA267" s="448">
        <f t="shared" ref="AA267:AA304" si="27">SUMIF($S$267:$S$310,Z267,$W$267:$W$310)+SUMIF($T$267:$T$310,Z267,$W$267:$W$310)</f>
        <v>0</v>
      </c>
    </row>
    <row r="268" spans="2:27" ht="15" customHeight="1" x14ac:dyDescent="0.2">
      <c r="C268" s="108" t="s">
        <v>152</v>
      </c>
      <c r="D268" s="119">
        <f>与件データ作成シート!E67</f>
        <v>0</v>
      </c>
      <c r="E268" s="119">
        <f>与件データ作成シート!F67</f>
        <v>0</v>
      </c>
      <c r="F268" s="173"/>
      <c r="G268" s="108" t="s">
        <v>152</v>
      </c>
      <c r="H268" s="112">
        <f>IF(与件データ作成シート!$A$7=2,D268*按分データ等!D75,与件データ作成シート!E67)</f>
        <v>0</v>
      </c>
      <c r="I268" s="112">
        <f>IF(与件データ作成シート!$A$7=2,E268*按分データ等!G75,与件データ作成シート!F67)</f>
        <v>0</v>
      </c>
      <c r="J268" s="112">
        <f>IF(与件データ作成シート!$A$7=2,D268*按分データ等!E75,与件データ作成シート!H67)</f>
        <v>0</v>
      </c>
      <c r="K268" s="112">
        <f>IF(与件データ作成シート!$A$7=2,E268*按分データ等!H75,与件データ作成シート!I67)</f>
        <v>0</v>
      </c>
      <c r="S268" s="366"/>
      <c r="T268" s="367" t="s">
        <v>70</v>
      </c>
      <c r="U268" s="112">
        <f>H$266*按分データ等!N8</f>
        <v>0</v>
      </c>
      <c r="V268" s="112">
        <f>I$266*按分データ等!O8</f>
        <v>0</v>
      </c>
      <c r="W268" s="112">
        <f>SUM(U268:V268)</f>
        <v>0</v>
      </c>
      <c r="X268" s="402"/>
      <c r="Y268" s="446">
        <v>3</v>
      </c>
      <c r="Z268" s="447" t="s">
        <v>67</v>
      </c>
      <c r="AA268" s="448">
        <f t="shared" si="27"/>
        <v>0</v>
      </c>
    </row>
    <row r="269" spans="2:27" ht="15" customHeight="1" x14ac:dyDescent="0.2">
      <c r="C269" s="108" t="s">
        <v>59</v>
      </c>
      <c r="D269" s="119">
        <f>与件データ作成シート!E68</f>
        <v>0</v>
      </c>
      <c r="E269" s="119">
        <f>与件データ作成シート!F68</f>
        <v>0</v>
      </c>
      <c r="F269" s="173"/>
      <c r="G269" s="108" t="s">
        <v>59</v>
      </c>
      <c r="H269" s="112">
        <f>IF(与件データ作成シート!$A$7=2,D269*按分データ等!D76,与件データ作成シート!E68)</f>
        <v>0</v>
      </c>
      <c r="I269" s="112">
        <f>IF(与件データ作成シート!$A$7=2,E269*按分データ等!G76,与件データ作成シート!F68)</f>
        <v>0</v>
      </c>
      <c r="J269" s="112">
        <f>IF(与件データ作成シート!$A$7=2,D269*按分データ等!E76,与件データ作成シート!H68)</f>
        <v>0</v>
      </c>
      <c r="K269" s="112">
        <f>IF(与件データ作成シート!$A$7=2,E269*按分データ等!H76,与件データ作成シート!I68)</f>
        <v>0</v>
      </c>
      <c r="S269" s="368"/>
      <c r="T269" s="369" t="s">
        <v>105</v>
      </c>
      <c r="U269" s="112">
        <f>H$266*按分データ等!N9</f>
        <v>0</v>
      </c>
      <c r="V269" s="112">
        <f>I$266*按分データ等!O9</f>
        <v>0</v>
      </c>
      <c r="W269" s="112">
        <f>SUM(U269:V269)</f>
        <v>0</v>
      </c>
      <c r="Y269" s="446">
        <v>4</v>
      </c>
      <c r="Z269" s="447" t="s">
        <v>1</v>
      </c>
      <c r="AA269" s="448">
        <f t="shared" si="27"/>
        <v>0</v>
      </c>
    </row>
    <row r="270" spans="2:27" ht="15" customHeight="1" x14ac:dyDescent="0.2">
      <c r="C270" s="108" t="s">
        <v>151</v>
      </c>
      <c r="D270" s="119">
        <f>与件データ作成シート!E69</f>
        <v>0</v>
      </c>
      <c r="E270" s="119">
        <f>与件データ作成シート!F69</f>
        <v>0</v>
      </c>
      <c r="F270" s="173"/>
      <c r="G270" s="108" t="s">
        <v>151</v>
      </c>
      <c r="H270" s="112">
        <f>IF(与件データ作成シート!$A$7=2,D270*按分データ等!D77,与件データ作成シート!E69)</f>
        <v>0</v>
      </c>
      <c r="I270" s="112">
        <f>IF(与件データ作成シート!$A$7=2,E270*按分データ等!G77,与件データ作成シート!F69)</f>
        <v>0</v>
      </c>
      <c r="J270" s="112">
        <f>IF(与件データ作成シート!$A$7=2,D270*按分データ等!E77,与件データ作成シート!H69)</f>
        <v>0</v>
      </c>
      <c r="K270" s="112">
        <f>IF(与件データ作成シート!$A$7=2,E270*按分データ等!H77,与件データ作成シート!I69)</f>
        <v>0</v>
      </c>
      <c r="S270" s="364" t="s">
        <v>72</v>
      </c>
      <c r="T270" s="365"/>
      <c r="U270" s="115">
        <f>H267</f>
        <v>0</v>
      </c>
      <c r="V270" s="115">
        <f>I267</f>
        <v>0</v>
      </c>
      <c r="W270" s="115">
        <f>SUM(U270:V270)</f>
        <v>0</v>
      </c>
      <c r="X270" s="402"/>
      <c r="Y270" s="449">
        <v>5</v>
      </c>
      <c r="Z270" s="450" t="s">
        <v>2</v>
      </c>
      <c r="AA270" s="451">
        <f t="shared" si="27"/>
        <v>0</v>
      </c>
    </row>
    <row r="271" spans="2:27" ht="15" customHeight="1" x14ac:dyDescent="0.2">
      <c r="C271" s="106" t="s">
        <v>60</v>
      </c>
      <c r="D271" s="119">
        <f>与件データ作成シート!E70</f>
        <v>0</v>
      </c>
      <c r="E271" s="119">
        <f>与件データ作成シート!F70</f>
        <v>0</v>
      </c>
      <c r="F271" s="173"/>
      <c r="G271" s="106" t="s">
        <v>60</v>
      </c>
      <c r="H271" s="112">
        <f>IF(与件データ作成シート!$A$7=2,D271*按分データ等!D78,与件データ作成シート!E70)</f>
        <v>0</v>
      </c>
      <c r="I271" s="112">
        <f>IF(与件データ作成シート!$A$7=2,E271*按分データ等!G78,与件データ作成シート!F70)</f>
        <v>0</v>
      </c>
      <c r="J271" s="112">
        <f>IF(与件データ作成シート!$A$7=2,D271*按分データ等!E78,与件データ作成シート!H70)</f>
        <v>0</v>
      </c>
      <c r="K271" s="112">
        <f>IF(与件データ作成シート!$A$7=2,E271*按分データ等!H78,与件データ作成シート!I70)</f>
        <v>0</v>
      </c>
      <c r="S271" s="370" t="s">
        <v>73</v>
      </c>
      <c r="T271" s="371"/>
      <c r="U271" s="115">
        <f>H269</f>
        <v>0</v>
      </c>
      <c r="V271" s="115">
        <f>I269</f>
        <v>0</v>
      </c>
      <c r="W271" s="115">
        <f>SUM(U271:V271)</f>
        <v>0</v>
      </c>
      <c r="Y271" s="443">
        <v>6</v>
      </c>
      <c r="Z271" s="444" t="s">
        <v>3</v>
      </c>
      <c r="AA271" s="445">
        <f t="shared" si="27"/>
        <v>0</v>
      </c>
    </row>
    <row r="272" spans="2:27" ht="15" customHeight="1" x14ac:dyDescent="0.2">
      <c r="C272" s="101" t="s">
        <v>82</v>
      </c>
      <c r="D272" s="110">
        <f>SUM(D266:D271)</f>
        <v>0</v>
      </c>
      <c r="E272" s="110">
        <f>SUM(E266:E271)</f>
        <v>0</v>
      </c>
      <c r="G272" s="101" t="s">
        <v>82</v>
      </c>
      <c r="H272" s="110">
        <f>SUM(H266:H271)</f>
        <v>0</v>
      </c>
      <c r="I272" s="110">
        <f>SUM(I266:I271)</f>
        <v>0</v>
      </c>
      <c r="J272" s="110">
        <f>SUM(J266:J271)</f>
        <v>0</v>
      </c>
      <c r="K272" s="110">
        <f>SUM(K266:K271)</f>
        <v>0</v>
      </c>
      <c r="S272" s="364" t="s">
        <v>318</v>
      </c>
      <c r="T272" s="365"/>
      <c r="U272" s="113"/>
      <c r="V272" s="113"/>
      <c r="W272" s="113"/>
      <c r="Y272" s="446">
        <v>7</v>
      </c>
      <c r="Z272" s="447" t="s">
        <v>4</v>
      </c>
      <c r="AA272" s="448">
        <f t="shared" si="27"/>
        <v>0</v>
      </c>
    </row>
    <row r="273" spans="7:27" ht="15" customHeight="1" x14ac:dyDescent="0.2">
      <c r="G273" s="98" t="s">
        <v>215</v>
      </c>
      <c r="S273" s="366"/>
      <c r="T273" s="367" t="s">
        <v>293</v>
      </c>
      <c r="U273" s="112">
        <f>H$268*按分データ等!N13</f>
        <v>0</v>
      </c>
      <c r="V273" s="112">
        <f>I$268*按分データ等!O13</f>
        <v>0</v>
      </c>
      <c r="W273" s="112">
        <f>SUM(U273:V273)</f>
        <v>0</v>
      </c>
      <c r="Y273" s="446">
        <v>8</v>
      </c>
      <c r="Z273" s="447" t="s">
        <v>294</v>
      </c>
      <c r="AA273" s="448">
        <f t="shared" si="27"/>
        <v>0</v>
      </c>
    </row>
    <row r="274" spans="7:27" ht="15" customHeight="1" x14ac:dyDescent="0.2">
      <c r="G274" s="98" t="s">
        <v>208</v>
      </c>
      <c r="S274" s="366"/>
      <c r="T274" s="367" t="s">
        <v>67</v>
      </c>
      <c r="U274" s="112">
        <f>H$268*按分データ等!N14</f>
        <v>0</v>
      </c>
      <c r="V274" s="112">
        <f>I$268*按分データ等!O14</f>
        <v>0</v>
      </c>
      <c r="W274" s="112">
        <f t="shared" ref="W274:W284" si="28">SUM(U274:V274)</f>
        <v>0</v>
      </c>
      <c r="Y274" s="446">
        <v>9</v>
      </c>
      <c r="Z274" s="447" t="s">
        <v>5</v>
      </c>
      <c r="AA274" s="448">
        <f t="shared" si="27"/>
        <v>0</v>
      </c>
    </row>
    <row r="275" spans="7:27" ht="15" customHeight="1" x14ac:dyDescent="0.2">
      <c r="G275" s="195" t="s">
        <v>225</v>
      </c>
      <c r="S275" s="366"/>
      <c r="T275" s="367" t="s">
        <v>1</v>
      </c>
      <c r="U275" s="112">
        <f>H$268*按分データ等!N15</f>
        <v>0</v>
      </c>
      <c r="V275" s="112">
        <f>I$268*按分データ等!O15</f>
        <v>0</v>
      </c>
      <c r="W275" s="112">
        <f t="shared" si="28"/>
        <v>0</v>
      </c>
      <c r="Y275" s="449">
        <v>10</v>
      </c>
      <c r="Z275" s="450" t="s">
        <v>6</v>
      </c>
      <c r="AA275" s="451">
        <f t="shared" si="27"/>
        <v>0</v>
      </c>
    </row>
    <row r="276" spans="7:27" ht="15" customHeight="1" x14ac:dyDescent="0.2">
      <c r="G276" s="98" t="s">
        <v>211</v>
      </c>
      <c r="S276" s="366"/>
      <c r="T276" s="367" t="s">
        <v>3</v>
      </c>
      <c r="U276" s="112">
        <f>H$268*按分データ等!N16</f>
        <v>0</v>
      </c>
      <c r="V276" s="112">
        <f>I$268*按分データ等!O16</f>
        <v>0</v>
      </c>
      <c r="W276" s="112">
        <f t="shared" si="28"/>
        <v>0</v>
      </c>
      <c r="Y276" s="443">
        <v>11</v>
      </c>
      <c r="Z276" s="444" t="s">
        <v>7</v>
      </c>
      <c r="AA276" s="445">
        <f t="shared" si="27"/>
        <v>0</v>
      </c>
    </row>
    <row r="277" spans="7:27" ht="15" customHeight="1" x14ac:dyDescent="0.2">
      <c r="G277" s="98" t="s">
        <v>354</v>
      </c>
      <c r="S277" s="366"/>
      <c r="T277" s="367" t="s">
        <v>5</v>
      </c>
      <c r="U277" s="112">
        <f>H$268*按分データ等!N17</f>
        <v>0</v>
      </c>
      <c r="V277" s="112">
        <f>I$268*按分データ等!O17</f>
        <v>0</v>
      </c>
      <c r="W277" s="112">
        <f t="shared" si="28"/>
        <v>0</v>
      </c>
      <c r="Y277" s="446">
        <v>12</v>
      </c>
      <c r="Z277" s="447" t="s">
        <v>8</v>
      </c>
      <c r="AA277" s="448">
        <f t="shared" si="27"/>
        <v>0</v>
      </c>
    </row>
    <row r="278" spans="7:27" ht="15" customHeight="1" x14ac:dyDescent="0.2">
      <c r="S278" s="366"/>
      <c r="T278" s="367" t="s">
        <v>8</v>
      </c>
      <c r="U278" s="112">
        <f>H$268*按分データ等!N18</f>
        <v>0</v>
      </c>
      <c r="V278" s="112">
        <f>I$268*按分データ等!O18</f>
        <v>0</v>
      </c>
      <c r="W278" s="112">
        <f t="shared" si="28"/>
        <v>0</v>
      </c>
      <c r="Y278" s="446">
        <v>13</v>
      </c>
      <c r="Z278" s="447" t="s">
        <v>295</v>
      </c>
      <c r="AA278" s="448">
        <f t="shared" si="27"/>
        <v>0</v>
      </c>
    </row>
    <row r="279" spans="7:27" ht="15" customHeight="1" x14ac:dyDescent="0.2">
      <c r="S279" s="368"/>
      <c r="T279" s="369" t="s">
        <v>9</v>
      </c>
      <c r="U279" s="112">
        <f>H$268*按分データ等!N19</f>
        <v>0</v>
      </c>
      <c r="V279" s="112">
        <f>I$268*按分データ等!O19</f>
        <v>0</v>
      </c>
      <c r="W279" s="112">
        <f t="shared" si="28"/>
        <v>0</v>
      </c>
      <c r="Y279" s="446">
        <v>14</v>
      </c>
      <c r="Z279" s="447" t="s">
        <v>296</v>
      </c>
      <c r="AA279" s="448">
        <f t="shared" si="27"/>
        <v>0</v>
      </c>
    </row>
    <row r="280" spans="7:27" ht="15" customHeight="1" x14ac:dyDescent="0.2">
      <c r="S280" s="364" t="s">
        <v>319</v>
      </c>
      <c r="T280" s="365"/>
      <c r="U280" s="374"/>
      <c r="V280" s="374"/>
      <c r="W280" s="374"/>
      <c r="Y280" s="449">
        <v>15</v>
      </c>
      <c r="Z280" s="450" t="s">
        <v>297</v>
      </c>
      <c r="AA280" s="451">
        <f t="shared" si="27"/>
        <v>0</v>
      </c>
    </row>
    <row r="281" spans="7:27" ht="15" customHeight="1" x14ac:dyDescent="0.2">
      <c r="S281" s="366"/>
      <c r="T281" s="367" t="s">
        <v>320</v>
      </c>
      <c r="U281" s="112">
        <f>(H$270+H$271)*按分データ等!N21</f>
        <v>0</v>
      </c>
      <c r="V281" s="112">
        <f>(I$270+I$271)*按分データ等!O21</f>
        <v>0</v>
      </c>
      <c r="W281" s="112">
        <f t="shared" si="28"/>
        <v>0</v>
      </c>
      <c r="Y281" s="443">
        <v>16</v>
      </c>
      <c r="Z281" s="444" t="s">
        <v>68</v>
      </c>
      <c r="AA281" s="445">
        <f t="shared" si="27"/>
        <v>0</v>
      </c>
    </row>
    <row r="282" spans="7:27" ht="15" customHeight="1" x14ac:dyDescent="0.2">
      <c r="S282" s="366"/>
      <c r="T282" s="367" t="s">
        <v>15</v>
      </c>
      <c r="U282" s="112">
        <f>(H$270+H$271)*按分データ等!N22</f>
        <v>0</v>
      </c>
      <c r="V282" s="112">
        <f>(I$270+I$271)*按分データ等!O22</f>
        <v>0</v>
      </c>
      <c r="W282" s="112">
        <f t="shared" si="28"/>
        <v>0</v>
      </c>
      <c r="Y282" s="446">
        <v>17</v>
      </c>
      <c r="Z282" s="447" t="s">
        <v>298</v>
      </c>
      <c r="AA282" s="448">
        <f t="shared" si="27"/>
        <v>0</v>
      </c>
    </row>
    <row r="283" spans="7:27" ht="12" x14ac:dyDescent="0.2">
      <c r="S283" s="366"/>
      <c r="T283" s="367" t="s">
        <v>16</v>
      </c>
      <c r="U283" s="112">
        <f>(H$270+H$271)*按分データ等!N23</f>
        <v>0</v>
      </c>
      <c r="V283" s="112">
        <f>(I$270+I$271)*按分データ等!O23</f>
        <v>0</v>
      </c>
      <c r="W283" s="112">
        <f t="shared" si="28"/>
        <v>0</v>
      </c>
      <c r="Y283" s="446">
        <v>18</v>
      </c>
      <c r="Z283" s="447" t="s">
        <v>299</v>
      </c>
      <c r="AA283" s="448">
        <f t="shared" si="27"/>
        <v>0</v>
      </c>
    </row>
    <row r="284" spans="7:27" ht="15" customHeight="1" x14ac:dyDescent="0.2">
      <c r="S284" s="368"/>
      <c r="T284" s="369" t="s">
        <v>334</v>
      </c>
      <c r="U284" s="112">
        <f>(H$270+H$271)*按分データ等!N24</f>
        <v>0</v>
      </c>
      <c r="V284" s="112">
        <f>(I$270+I$271)*按分データ等!O24</f>
        <v>0</v>
      </c>
      <c r="W284" s="112">
        <f t="shared" si="28"/>
        <v>0</v>
      </c>
      <c r="Y284" s="446">
        <v>19</v>
      </c>
      <c r="Z284" s="447" t="s">
        <v>34</v>
      </c>
      <c r="AA284" s="448">
        <f t="shared" si="27"/>
        <v>0</v>
      </c>
    </row>
    <row r="285" spans="7:27" ht="15" customHeight="1" x14ac:dyDescent="0.2">
      <c r="S285" s="93" t="s">
        <v>82</v>
      </c>
      <c r="T285" s="373"/>
      <c r="U285" s="110">
        <f>SUM(U267:U284)</f>
        <v>0</v>
      </c>
      <c r="V285" s="110">
        <f t="shared" ref="V285:W285" si="29">SUM(V267:V284)</f>
        <v>0</v>
      </c>
      <c r="W285" s="110">
        <f t="shared" si="29"/>
        <v>0</v>
      </c>
      <c r="Y285" s="449">
        <v>20</v>
      </c>
      <c r="Z285" s="450" t="s">
        <v>9</v>
      </c>
      <c r="AA285" s="451">
        <f t="shared" si="27"/>
        <v>0</v>
      </c>
    </row>
    <row r="286" spans="7:27" ht="15" customHeight="1" x14ac:dyDescent="0.2">
      <c r="S286" s="98" t="s">
        <v>205</v>
      </c>
      <c r="T286" s="373"/>
      <c r="U286" s="178"/>
      <c r="V286" s="178"/>
      <c r="W286" s="178"/>
      <c r="Y286" s="443">
        <v>21</v>
      </c>
      <c r="Z286" s="444" t="s">
        <v>10</v>
      </c>
      <c r="AA286" s="445">
        <f t="shared" si="27"/>
        <v>0</v>
      </c>
    </row>
    <row r="287" spans="7:27" ht="15" customHeight="1" x14ac:dyDescent="0.2">
      <c r="S287" s="98"/>
      <c r="W287" s="95" t="s">
        <v>106</v>
      </c>
      <c r="Y287" s="446">
        <v>22</v>
      </c>
      <c r="Z287" s="447" t="s">
        <v>11</v>
      </c>
      <c r="AA287" s="448">
        <f t="shared" si="27"/>
        <v>0</v>
      </c>
    </row>
    <row r="288" spans="7:27" ht="15" customHeight="1" x14ac:dyDescent="0.2">
      <c r="S288" s="896"/>
      <c r="T288" s="897"/>
      <c r="U288" s="901" t="s">
        <v>217</v>
      </c>
      <c r="V288" s="901" t="s">
        <v>218</v>
      </c>
      <c r="W288" s="901" t="s">
        <v>82</v>
      </c>
      <c r="Y288" s="446">
        <v>23</v>
      </c>
      <c r="Z288" s="447" t="s">
        <v>300</v>
      </c>
      <c r="AA288" s="448">
        <f t="shared" si="27"/>
        <v>0</v>
      </c>
    </row>
    <row r="289" spans="19:27" ht="15" customHeight="1" x14ac:dyDescent="0.2">
      <c r="S289" s="898"/>
      <c r="T289" s="899"/>
      <c r="U289" s="902"/>
      <c r="V289" s="902"/>
      <c r="W289" s="902"/>
      <c r="Y289" s="446">
        <v>24</v>
      </c>
      <c r="Z289" s="447" t="s">
        <v>69</v>
      </c>
      <c r="AA289" s="448">
        <f t="shared" si="27"/>
        <v>0</v>
      </c>
    </row>
    <row r="290" spans="19:27" ht="15" customHeight="1" x14ac:dyDescent="0.2">
      <c r="S290" s="382"/>
      <c r="T290" s="383" t="s">
        <v>72</v>
      </c>
      <c r="U290" s="384">
        <f>J267</f>
        <v>0</v>
      </c>
      <c r="V290" s="384">
        <f>K267</f>
        <v>0</v>
      </c>
      <c r="W290" s="384">
        <f>SUM(U290:V290)</f>
        <v>0</v>
      </c>
      <c r="Y290" s="449">
        <v>25</v>
      </c>
      <c r="Z290" s="450" t="s">
        <v>301</v>
      </c>
      <c r="AA290" s="451">
        <f t="shared" si="27"/>
        <v>0</v>
      </c>
    </row>
    <row r="291" spans="19:27" ht="15" customHeight="1" x14ac:dyDescent="0.2">
      <c r="S291" s="385"/>
      <c r="T291" s="386" t="s">
        <v>73</v>
      </c>
      <c r="U291" s="387">
        <f>J269</f>
        <v>0</v>
      </c>
      <c r="V291" s="387">
        <f>K269</f>
        <v>0</v>
      </c>
      <c r="W291" s="387">
        <f t="shared" ref="W291:W300" si="30">SUM(U291:V291)</f>
        <v>0</v>
      </c>
      <c r="Y291" s="443">
        <v>26</v>
      </c>
      <c r="Z291" s="444" t="s">
        <v>12</v>
      </c>
      <c r="AA291" s="445">
        <f t="shared" si="27"/>
        <v>0</v>
      </c>
    </row>
    <row r="292" spans="19:27" ht="15" customHeight="1" x14ac:dyDescent="0.2">
      <c r="S292" s="388" t="s">
        <v>57</v>
      </c>
      <c r="T292" s="389"/>
      <c r="U292" s="390"/>
      <c r="V292" s="390"/>
      <c r="W292" s="390"/>
      <c r="Y292" s="446">
        <v>27</v>
      </c>
      <c r="Z292" s="447" t="s">
        <v>13</v>
      </c>
      <c r="AA292" s="448">
        <f t="shared" si="27"/>
        <v>0</v>
      </c>
    </row>
    <row r="293" spans="19:27" ht="15" customHeight="1" x14ac:dyDescent="0.2">
      <c r="S293" s="388"/>
      <c r="T293" s="391" t="s">
        <v>83</v>
      </c>
      <c r="U293" s="392">
        <f>J$266*按分データ等!$N34</f>
        <v>0</v>
      </c>
      <c r="V293" s="392">
        <f>K$266*按分データ等!$N34</f>
        <v>0</v>
      </c>
      <c r="W293" s="392">
        <f t="shared" si="30"/>
        <v>0</v>
      </c>
      <c r="Y293" s="446">
        <v>28</v>
      </c>
      <c r="Z293" s="447" t="s">
        <v>302</v>
      </c>
      <c r="AA293" s="448">
        <f t="shared" si="27"/>
        <v>0</v>
      </c>
    </row>
    <row r="294" spans="19:27" ht="15" customHeight="1" x14ac:dyDescent="0.2">
      <c r="S294" s="388"/>
      <c r="T294" s="391" t="s">
        <v>226</v>
      </c>
      <c r="U294" s="392">
        <f>J$266*按分データ等!$N35</f>
        <v>0</v>
      </c>
      <c r="V294" s="392">
        <f>K$266*按分データ等!$N35</f>
        <v>0</v>
      </c>
      <c r="W294" s="392">
        <f t="shared" si="30"/>
        <v>0</v>
      </c>
      <c r="Y294" s="446">
        <v>29</v>
      </c>
      <c r="Z294" s="447" t="s">
        <v>71</v>
      </c>
      <c r="AA294" s="448">
        <f t="shared" si="27"/>
        <v>0</v>
      </c>
    </row>
    <row r="295" spans="19:27" ht="15" customHeight="1" x14ac:dyDescent="0.2">
      <c r="S295" s="382" t="s">
        <v>183</v>
      </c>
      <c r="T295" s="393"/>
      <c r="U295" s="394"/>
      <c r="V295" s="394"/>
      <c r="W295" s="394"/>
      <c r="Y295" s="449">
        <v>30</v>
      </c>
      <c r="Z295" s="450" t="s">
        <v>14</v>
      </c>
      <c r="AA295" s="451">
        <f t="shared" si="27"/>
        <v>0</v>
      </c>
    </row>
    <row r="296" spans="19:27" ht="15" customHeight="1" x14ac:dyDescent="0.2">
      <c r="S296" s="388"/>
      <c r="T296" s="391" t="s">
        <v>83</v>
      </c>
      <c r="U296" s="392">
        <f>(J$270+J$271)*按分データ等!$N37</f>
        <v>0</v>
      </c>
      <c r="V296" s="392">
        <f>(K$270+K$271)*按分データ等!$N37</f>
        <v>0</v>
      </c>
      <c r="W296" s="392">
        <f t="shared" si="30"/>
        <v>0</v>
      </c>
      <c r="Y296" s="443">
        <v>31</v>
      </c>
      <c r="Z296" s="444" t="s">
        <v>15</v>
      </c>
      <c r="AA296" s="445">
        <f t="shared" si="27"/>
        <v>0</v>
      </c>
    </row>
    <row r="297" spans="19:27" ht="15" customHeight="1" x14ac:dyDescent="0.2">
      <c r="S297" s="388"/>
      <c r="T297" s="391" t="s">
        <v>227</v>
      </c>
      <c r="U297" s="392">
        <f>(J$270+J$271)*按分データ等!$N38</f>
        <v>0</v>
      </c>
      <c r="V297" s="392">
        <f>(K$270+K$271)*按分データ等!$N38</f>
        <v>0</v>
      </c>
      <c r="W297" s="392">
        <f t="shared" si="30"/>
        <v>0</v>
      </c>
      <c r="Y297" s="446">
        <v>32</v>
      </c>
      <c r="Z297" s="447" t="s">
        <v>303</v>
      </c>
      <c r="AA297" s="448">
        <f t="shared" si="27"/>
        <v>0</v>
      </c>
    </row>
    <row r="298" spans="19:27" ht="15" customHeight="1" x14ac:dyDescent="0.2">
      <c r="S298" s="388"/>
      <c r="T298" s="391" t="s">
        <v>84</v>
      </c>
      <c r="U298" s="392">
        <f>(J$270+J$271)*按分データ等!$N39</f>
        <v>0</v>
      </c>
      <c r="V298" s="392">
        <f>(K$270+K$271)*按分データ等!$N39</f>
        <v>0</v>
      </c>
      <c r="W298" s="392">
        <f t="shared" si="30"/>
        <v>0</v>
      </c>
      <c r="Y298" s="446">
        <v>33</v>
      </c>
      <c r="Z298" s="447" t="s">
        <v>304</v>
      </c>
      <c r="AA298" s="448">
        <f t="shared" si="27"/>
        <v>0</v>
      </c>
    </row>
    <row r="299" spans="19:27" ht="15" customHeight="1" x14ac:dyDescent="0.2">
      <c r="S299" s="388"/>
      <c r="T299" s="391" t="s">
        <v>226</v>
      </c>
      <c r="U299" s="392">
        <f>(J$270+J$271)*按分データ等!$N40</f>
        <v>0</v>
      </c>
      <c r="V299" s="392">
        <f>(K$270+K$271)*按分データ等!$N40</f>
        <v>0</v>
      </c>
      <c r="W299" s="392">
        <f t="shared" si="30"/>
        <v>0</v>
      </c>
      <c r="Y299" s="446">
        <v>34</v>
      </c>
      <c r="Z299" s="447" t="s">
        <v>16</v>
      </c>
      <c r="AA299" s="448">
        <f t="shared" si="27"/>
        <v>0</v>
      </c>
    </row>
    <row r="300" spans="19:27" ht="15" customHeight="1" x14ac:dyDescent="0.2">
      <c r="S300" s="388"/>
      <c r="T300" s="391" t="s">
        <v>334</v>
      </c>
      <c r="U300" s="392">
        <f>(J$270+J$271)*按分データ等!$N41</f>
        <v>0</v>
      </c>
      <c r="V300" s="392">
        <f>(K$270+K$271)*按分データ等!$N41</f>
        <v>0</v>
      </c>
      <c r="W300" s="392">
        <f t="shared" si="30"/>
        <v>0</v>
      </c>
      <c r="Y300" s="449">
        <v>35</v>
      </c>
      <c r="Z300" s="450" t="s">
        <v>72</v>
      </c>
      <c r="AA300" s="451">
        <f t="shared" si="27"/>
        <v>0</v>
      </c>
    </row>
    <row r="301" spans="19:27" ht="15" customHeight="1" x14ac:dyDescent="0.2">
      <c r="S301" s="382" t="s">
        <v>184</v>
      </c>
      <c r="T301" s="393"/>
      <c r="U301" s="394"/>
      <c r="V301" s="394"/>
      <c r="W301" s="394"/>
      <c r="Y301" s="443">
        <v>36</v>
      </c>
      <c r="Z301" s="444" t="s">
        <v>73</v>
      </c>
      <c r="AA301" s="445">
        <f t="shared" si="27"/>
        <v>0</v>
      </c>
    </row>
    <row r="302" spans="19:27" ht="15" customHeight="1" x14ac:dyDescent="0.2">
      <c r="S302" s="388"/>
      <c r="T302" s="391" t="s">
        <v>293</v>
      </c>
      <c r="U302" s="392">
        <f>J$268*按分データ等!$N43</f>
        <v>0</v>
      </c>
      <c r="V302" s="392">
        <f>K$268*按分データ等!$N43</f>
        <v>0</v>
      </c>
      <c r="W302" s="392">
        <f>SUM(U302:V302)</f>
        <v>0</v>
      </c>
      <c r="Y302" s="446">
        <v>37</v>
      </c>
      <c r="Z302" s="447" t="s">
        <v>356</v>
      </c>
      <c r="AA302" s="448">
        <f t="shared" si="27"/>
        <v>0</v>
      </c>
    </row>
    <row r="303" spans="19:27" ht="15" customHeight="1" x14ac:dyDescent="0.2">
      <c r="S303" s="388"/>
      <c r="T303" s="391" t="s">
        <v>228</v>
      </c>
      <c r="U303" s="392">
        <f>J$268*按分データ等!$N44</f>
        <v>0</v>
      </c>
      <c r="V303" s="392">
        <f>K$268*按分データ等!$N44</f>
        <v>0</v>
      </c>
      <c r="W303" s="392">
        <f t="shared" ref="W303:W310" si="31">SUM(U303:V303)</f>
        <v>0</v>
      </c>
      <c r="Y303" s="446">
        <v>38</v>
      </c>
      <c r="Z303" s="447" t="s">
        <v>17</v>
      </c>
      <c r="AA303" s="448">
        <f t="shared" si="27"/>
        <v>0</v>
      </c>
    </row>
    <row r="304" spans="19:27" ht="15" customHeight="1" x14ac:dyDescent="0.2">
      <c r="S304" s="388"/>
      <c r="T304" s="391" t="s">
        <v>229</v>
      </c>
      <c r="U304" s="392">
        <f>J$268*按分データ等!$N45</f>
        <v>0</v>
      </c>
      <c r="V304" s="392">
        <f>K$268*按分データ等!$N45</f>
        <v>0</v>
      </c>
      <c r="W304" s="392">
        <f t="shared" si="31"/>
        <v>0</v>
      </c>
      <c r="Y304" s="449">
        <v>39</v>
      </c>
      <c r="Z304" s="450" t="s">
        <v>18</v>
      </c>
      <c r="AA304" s="451">
        <f t="shared" si="27"/>
        <v>0</v>
      </c>
    </row>
    <row r="305" spans="19:27" ht="15" customHeight="1" x14ac:dyDescent="0.2">
      <c r="S305" s="388"/>
      <c r="T305" s="391" t="s">
        <v>230</v>
      </c>
      <c r="U305" s="392">
        <f>J$268*按分データ等!$N46</f>
        <v>0</v>
      </c>
      <c r="V305" s="392">
        <f>K$268*按分データ等!$N46</f>
        <v>0</v>
      </c>
      <c r="W305" s="392">
        <f t="shared" si="31"/>
        <v>0</v>
      </c>
      <c r="Y305" s="102"/>
      <c r="Z305" s="101" t="s">
        <v>19</v>
      </c>
      <c r="AA305" s="110">
        <f>SUM(AA266:AA304)</f>
        <v>0</v>
      </c>
    </row>
    <row r="306" spans="19:27" ht="15" customHeight="1" x14ac:dyDescent="0.2">
      <c r="S306" s="388"/>
      <c r="T306" s="391" t="s">
        <v>321</v>
      </c>
      <c r="U306" s="392">
        <f>J$268*按分データ等!$N47</f>
        <v>0</v>
      </c>
      <c r="V306" s="392">
        <f>K$268*按分データ等!$N47</f>
        <v>0</v>
      </c>
      <c r="W306" s="392">
        <f t="shared" si="31"/>
        <v>0</v>
      </c>
      <c r="Y306" s="98" t="s">
        <v>325</v>
      </c>
    </row>
    <row r="307" spans="19:27" ht="15" customHeight="1" x14ac:dyDescent="0.2">
      <c r="S307" s="388"/>
      <c r="T307" s="391" t="s">
        <v>322</v>
      </c>
      <c r="U307" s="392">
        <f>J$268*按分データ等!$N48</f>
        <v>0</v>
      </c>
      <c r="V307" s="392">
        <f>K$268*按分データ等!$N48</f>
        <v>0</v>
      </c>
      <c r="W307" s="392">
        <f t="shared" si="31"/>
        <v>0</v>
      </c>
      <c r="Z307" s="98"/>
    </row>
    <row r="308" spans="19:27" ht="15" customHeight="1" x14ac:dyDescent="0.2">
      <c r="S308" s="388"/>
      <c r="T308" s="395" t="s">
        <v>323</v>
      </c>
      <c r="U308" s="392">
        <f>J$268*按分データ等!$N49</f>
        <v>0</v>
      </c>
      <c r="V308" s="392">
        <f>K$268*按分データ等!$N49</f>
        <v>0</v>
      </c>
      <c r="W308" s="392">
        <f t="shared" si="31"/>
        <v>0</v>
      </c>
    </row>
    <row r="309" spans="19:27" ht="15" customHeight="1" x14ac:dyDescent="0.2">
      <c r="S309" s="388"/>
      <c r="T309" s="395" t="s">
        <v>9</v>
      </c>
      <c r="U309" s="392">
        <f>J$268*按分データ等!$N50</f>
        <v>0</v>
      </c>
      <c r="V309" s="392">
        <f>K$268*按分データ等!$N50</f>
        <v>0</v>
      </c>
      <c r="W309" s="392">
        <f t="shared" si="31"/>
        <v>0</v>
      </c>
    </row>
    <row r="310" spans="19:27" ht="15" customHeight="1" x14ac:dyDescent="0.2">
      <c r="S310" s="388"/>
      <c r="T310" s="395" t="s">
        <v>231</v>
      </c>
      <c r="U310" s="396">
        <f>J$268*按分データ等!$N51</f>
        <v>0</v>
      </c>
      <c r="V310" s="396">
        <f>K$268*按分データ等!$N51</f>
        <v>0</v>
      </c>
      <c r="W310" s="396">
        <f t="shared" si="31"/>
        <v>0</v>
      </c>
    </row>
    <row r="311" spans="19:27" ht="15" customHeight="1" x14ac:dyDescent="0.2">
      <c r="S311" s="397" t="s">
        <v>185</v>
      </c>
      <c r="T311" s="398"/>
      <c r="U311" s="399">
        <f>SUM(U290:U310)</f>
        <v>0</v>
      </c>
      <c r="V311" s="400">
        <f t="shared" ref="V311:W311" si="32">SUM(V290:V310)</f>
        <v>0</v>
      </c>
      <c r="W311" s="400">
        <f t="shared" si="32"/>
        <v>0</v>
      </c>
    </row>
    <row r="312" spans="19:27" ht="15" customHeight="1" x14ac:dyDescent="0.2">
      <c r="S312" s="98" t="s">
        <v>205</v>
      </c>
    </row>
  </sheetData>
  <mergeCells count="103">
    <mergeCell ref="AA3:AA4"/>
    <mergeCell ref="C56:C57"/>
    <mergeCell ref="D56:D57"/>
    <mergeCell ref="F56:F57"/>
    <mergeCell ref="G56:H56"/>
    <mergeCell ref="K56:L56"/>
    <mergeCell ref="J56:J57"/>
    <mergeCell ref="AA56:AA57"/>
    <mergeCell ref="S3:T4"/>
    <mergeCell ref="U3:U4"/>
    <mergeCell ref="V3:V4"/>
    <mergeCell ref="W3:W4"/>
    <mergeCell ref="U28:U29"/>
    <mergeCell ref="V28:V29"/>
    <mergeCell ref="U56:U57"/>
    <mergeCell ref="V56:V57"/>
    <mergeCell ref="W56:W57"/>
    <mergeCell ref="W28:W29"/>
    <mergeCell ref="Y56:Z57"/>
    <mergeCell ref="X28:X29"/>
    <mergeCell ref="R28:R29"/>
    <mergeCell ref="J3:J4"/>
    <mergeCell ref="K3:L3"/>
    <mergeCell ref="C3:C4"/>
    <mergeCell ref="V212:V213"/>
    <mergeCell ref="W212:W213"/>
    <mergeCell ref="V184:V185"/>
    <mergeCell ref="W184:W185"/>
    <mergeCell ref="Y3:Z4"/>
    <mergeCell ref="V132:V133"/>
    <mergeCell ref="W132:W133"/>
    <mergeCell ref="W80:W81"/>
    <mergeCell ref="V80:V81"/>
    <mergeCell ref="F3:G3"/>
    <mergeCell ref="S28:T29"/>
    <mergeCell ref="N3:N4"/>
    <mergeCell ref="O3:Q3"/>
    <mergeCell ref="N28:N29"/>
    <mergeCell ref="O28:Q28"/>
    <mergeCell ref="S80:T81"/>
    <mergeCell ref="S132:T133"/>
    <mergeCell ref="U132:U133"/>
    <mergeCell ref="U80:U81"/>
    <mergeCell ref="S56:T57"/>
    <mergeCell ref="N80:N81"/>
    <mergeCell ref="O80:Q80"/>
    <mergeCell ref="F108:F109"/>
    <mergeCell ref="G108:H108"/>
    <mergeCell ref="AA264:AA265"/>
    <mergeCell ref="AA108:AA109"/>
    <mergeCell ref="S160:T161"/>
    <mergeCell ref="U160:U161"/>
    <mergeCell ref="V160:V161"/>
    <mergeCell ref="W160:W161"/>
    <mergeCell ref="Y160:Z161"/>
    <mergeCell ref="AA160:AA161"/>
    <mergeCell ref="N56:N57"/>
    <mergeCell ref="O56:Q56"/>
    <mergeCell ref="S108:T109"/>
    <mergeCell ref="U108:U109"/>
    <mergeCell ref="V108:V109"/>
    <mergeCell ref="W108:W109"/>
    <mergeCell ref="Y108:Z109"/>
    <mergeCell ref="U236:U237"/>
    <mergeCell ref="U184:U185"/>
    <mergeCell ref="S184:T185"/>
    <mergeCell ref="S212:T213"/>
    <mergeCell ref="U212:U213"/>
    <mergeCell ref="AA212:AA213"/>
    <mergeCell ref="Y212:Z213"/>
    <mergeCell ref="V236:V237"/>
    <mergeCell ref="W236:W237"/>
    <mergeCell ref="Y264:Z265"/>
    <mergeCell ref="S288:T289"/>
    <mergeCell ref="U288:U289"/>
    <mergeCell ref="V288:V289"/>
    <mergeCell ref="W288:W289"/>
    <mergeCell ref="W264:W265"/>
    <mergeCell ref="U264:U265"/>
    <mergeCell ref="V264:V265"/>
    <mergeCell ref="S264:T265"/>
    <mergeCell ref="C108:C109"/>
    <mergeCell ref="K108:L108"/>
    <mergeCell ref="J108:J109"/>
    <mergeCell ref="C264:C265"/>
    <mergeCell ref="J236:J237"/>
    <mergeCell ref="K236:L236"/>
    <mergeCell ref="S236:T237"/>
    <mergeCell ref="D264:E264"/>
    <mergeCell ref="C160:C161"/>
    <mergeCell ref="D160:D161"/>
    <mergeCell ref="C212:C213"/>
    <mergeCell ref="D212:D213"/>
    <mergeCell ref="F160:F161"/>
    <mergeCell ref="G160:H160"/>
    <mergeCell ref="F212:F213"/>
    <mergeCell ref="G264:G265"/>
    <mergeCell ref="H264:I264"/>
    <mergeCell ref="J264:K264"/>
    <mergeCell ref="G212:G213"/>
    <mergeCell ref="H212:H213"/>
    <mergeCell ref="J212:J213"/>
    <mergeCell ref="K212:L212"/>
  </mergeCells>
  <phoneticPr fontId="3"/>
  <pageMargins left="0.7" right="0.7" top="0.75" bottom="0.75" header="0.3" footer="0.3"/>
  <rowBreaks count="5" manualBreakCount="5">
    <brk id="57" max="16383" man="1"/>
    <brk id="114" max="16383" man="1"/>
    <brk id="171" max="16383" man="1"/>
    <brk id="228" max="16383" man="1"/>
    <brk id="285" max="16383" man="1"/>
  </rowBreaks>
  <ignoredErrors>
    <ignoredError sqref="Y305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B1:U78"/>
  <sheetViews>
    <sheetView workbookViewId="0"/>
  </sheetViews>
  <sheetFormatPr defaultColWidth="18.6328125" defaultRowHeight="15" customHeight="1" x14ac:dyDescent="0.2"/>
  <cols>
    <col min="1" max="2" width="2.6328125" style="13" customWidth="1"/>
    <col min="3" max="3" width="30.7265625" style="13" customWidth="1"/>
    <col min="4" max="4" width="14.26953125" style="13" bestFit="1" customWidth="1"/>
    <col min="5" max="6" width="13.08984375" style="13" bestFit="1" customWidth="1"/>
    <col min="7" max="9" width="13.08984375" style="13" customWidth="1"/>
    <col min="10" max="12" width="2.6328125" style="13" customWidth="1"/>
    <col min="13" max="13" width="37.6328125" style="13" bestFit="1" customWidth="1"/>
    <col min="14" max="14" width="13.26953125" style="13" customWidth="1"/>
    <col min="15" max="17" width="13.08984375" style="13" customWidth="1"/>
    <col min="18" max="16384" width="18.6328125" style="13"/>
  </cols>
  <sheetData>
    <row r="1" spans="2:19" ht="15" customHeight="1" x14ac:dyDescent="0.2">
      <c r="B1" s="22" t="s">
        <v>61</v>
      </c>
    </row>
    <row r="2" spans="2:19" ht="15" customHeight="1" x14ac:dyDescent="0.2">
      <c r="D2" s="146"/>
      <c r="G2" s="14"/>
      <c r="H2" s="14"/>
      <c r="J2" s="22"/>
      <c r="K2" s="22" t="s">
        <v>186</v>
      </c>
      <c r="L2" s="22"/>
    </row>
    <row r="3" spans="2:19" ht="15" customHeight="1" thickBot="1" x14ac:dyDescent="0.25">
      <c r="C3" s="771"/>
      <c r="D3" s="910" t="s">
        <v>53</v>
      </c>
      <c r="E3" s="911"/>
      <c r="F3" s="912" t="s">
        <v>189</v>
      </c>
      <c r="G3" s="913"/>
      <c r="H3" s="926" t="s">
        <v>188</v>
      </c>
      <c r="K3" s="13" t="s">
        <v>182</v>
      </c>
    </row>
    <row r="4" spans="2:19" ht="15" customHeight="1" x14ac:dyDescent="0.2">
      <c r="C4" s="771"/>
      <c r="D4" s="147" t="s">
        <v>175</v>
      </c>
      <c r="E4" s="147" t="s">
        <v>176</v>
      </c>
      <c r="F4" s="147" t="s">
        <v>175</v>
      </c>
      <c r="G4" s="15" t="s">
        <v>176</v>
      </c>
      <c r="H4" s="927"/>
      <c r="L4" s="896" t="s">
        <v>316</v>
      </c>
      <c r="M4" s="929"/>
      <c r="N4" s="932" t="s">
        <v>109</v>
      </c>
      <c r="O4" s="933"/>
      <c r="P4" s="936" t="s">
        <v>110</v>
      </c>
      <c r="Q4" s="937"/>
    </row>
    <row r="5" spans="2:19" ht="15" customHeight="1" x14ac:dyDescent="0.2">
      <c r="C5" s="20" t="s">
        <v>167</v>
      </c>
      <c r="D5" s="684">
        <f>D40/D32*1000000</f>
        <v>19156034.455930591</v>
      </c>
      <c r="E5" s="684">
        <f>E40/F32*1000000</f>
        <v>449447.28949172475</v>
      </c>
      <c r="F5" s="191">
        <f>D5/SUM($D$7:$E$7)</f>
        <v>0.73415353173850417</v>
      </c>
      <c r="G5" s="191">
        <f>E5/SUM($D$7:$E$7)</f>
        <v>1.72250324392423E-2</v>
      </c>
      <c r="H5" s="191">
        <f>SUM(F5:G5)</f>
        <v>0.75137856417774651</v>
      </c>
      <c r="L5" s="930"/>
      <c r="M5" s="931"/>
      <c r="N5" s="692" t="s">
        <v>54</v>
      </c>
      <c r="O5" s="94" t="s">
        <v>55</v>
      </c>
      <c r="P5" s="94" t="s">
        <v>54</v>
      </c>
      <c r="Q5" s="693" t="s">
        <v>55</v>
      </c>
    </row>
    <row r="6" spans="2:19" ht="15" customHeight="1" x14ac:dyDescent="0.2">
      <c r="C6" s="20" t="s">
        <v>160</v>
      </c>
      <c r="D6" s="684">
        <f>E17</f>
        <v>5421070</v>
      </c>
      <c r="E6" s="684">
        <f>F17</f>
        <v>1066130</v>
      </c>
      <c r="F6" s="191">
        <f>D6/SUM($D$7:$E$7)</f>
        <v>0.2077620864306548</v>
      </c>
      <c r="G6" s="191">
        <f>E6/SUM($D$7:$E$7)</f>
        <v>4.0859349391598708E-2</v>
      </c>
      <c r="H6" s="191">
        <f>SUM(F6:G6)</f>
        <v>0.24862143582225352</v>
      </c>
      <c r="L6" s="364" t="s">
        <v>317</v>
      </c>
      <c r="M6" s="365"/>
      <c r="N6" s="698">
        <v>1</v>
      </c>
      <c r="O6" s="699">
        <v>1</v>
      </c>
      <c r="P6" s="699">
        <v>0.20000496900804204</v>
      </c>
      <c r="Q6" s="700">
        <v>0.2050495548185973</v>
      </c>
      <c r="R6" s="746"/>
      <c r="S6" s="746"/>
    </row>
    <row r="7" spans="2:19" ht="15" customHeight="1" x14ac:dyDescent="0.2">
      <c r="C7" s="16" t="s">
        <v>82</v>
      </c>
      <c r="D7" s="50">
        <f>SUM(D5:D6)</f>
        <v>24577104.455930591</v>
      </c>
      <c r="E7" s="50">
        <f>SUM(E5:E6)</f>
        <v>1515577.2894917247</v>
      </c>
      <c r="F7" s="192">
        <f>SUM(F5:F6)</f>
        <v>0.94191561816915903</v>
      </c>
      <c r="G7" s="193">
        <f>SUM(G5:G6)</f>
        <v>5.8084381830841011E-2</v>
      </c>
      <c r="H7" s="193">
        <f>SUM(H5:H6)</f>
        <v>1</v>
      </c>
      <c r="L7" s="366"/>
      <c r="M7" s="367" t="s">
        <v>104</v>
      </c>
      <c r="N7" s="698">
        <v>0.2858526864315632</v>
      </c>
      <c r="O7" s="699">
        <v>0.15640886688348102</v>
      </c>
      <c r="P7" s="699">
        <v>5.7171957690610356E-2</v>
      </c>
      <c r="Q7" s="700">
        <v>3.2071568524139032E-2</v>
      </c>
      <c r="R7" s="746"/>
      <c r="S7" s="746"/>
    </row>
    <row r="8" spans="2:19" ht="15" customHeight="1" x14ac:dyDescent="0.2">
      <c r="C8" s="51" t="s">
        <v>375</v>
      </c>
      <c r="L8" s="366"/>
      <c r="M8" s="367" t="s">
        <v>70</v>
      </c>
      <c r="N8" s="698">
        <v>0.68586796392319804</v>
      </c>
      <c r="O8" s="699">
        <v>0.7848970431983503</v>
      </c>
      <c r="P8" s="699">
        <v>0.13717700086806811</v>
      </c>
      <c r="Q8" s="700">
        <v>0.16094278928625508</v>
      </c>
      <c r="R8" s="746"/>
      <c r="S8" s="746"/>
    </row>
    <row r="9" spans="2:19" ht="15" customHeight="1" x14ac:dyDescent="0.2">
      <c r="L9" s="368"/>
      <c r="M9" s="369" t="s">
        <v>105</v>
      </c>
      <c r="N9" s="698">
        <v>2.827934964523892E-2</v>
      </c>
      <c r="O9" s="699">
        <v>5.8694089918168608E-2</v>
      </c>
      <c r="P9" s="699">
        <v>5.6560104493635953E-3</v>
      </c>
      <c r="Q9" s="700">
        <v>1.2035197008203194E-2</v>
      </c>
      <c r="R9" s="746"/>
      <c r="S9" s="746"/>
    </row>
    <row r="10" spans="2:19" ht="15" customHeight="1" x14ac:dyDescent="0.2">
      <c r="C10" s="99" t="s">
        <v>157</v>
      </c>
      <c r="L10" s="364" t="s">
        <v>72</v>
      </c>
      <c r="M10" s="365"/>
      <c r="N10" s="701">
        <v>0</v>
      </c>
      <c r="O10" s="702">
        <v>1</v>
      </c>
      <c r="P10" s="702">
        <v>0</v>
      </c>
      <c r="Q10" s="725">
        <v>0.42544699991085383</v>
      </c>
      <c r="R10" s="746"/>
      <c r="S10" s="746"/>
    </row>
    <row r="11" spans="2:19" ht="15" customHeight="1" x14ac:dyDescent="0.2">
      <c r="C11" s="99" t="s">
        <v>158</v>
      </c>
      <c r="L11" s="370" t="s">
        <v>73</v>
      </c>
      <c r="M11" s="371"/>
      <c r="N11" s="703">
        <v>1</v>
      </c>
      <c r="O11" s="704">
        <v>1</v>
      </c>
      <c r="P11" s="704">
        <v>0.29229028965583748</v>
      </c>
      <c r="Q11" s="726">
        <v>0.1738630147837652</v>
      </c>
      <c r="R11" s="746"/>
      <c r="S11" s="746"/>
    </row>
    <row r="12" spans="2:19" ht="15" customHeight="1" x14ac:dyDescent="0.2">
      <c r="C12" s="99" t="s">
        <v>159</v>
      </c>
      <c r="L12" s="364" t="s">
        <v>318</v>
      </c>
      <c r="M12" s="365"/>
      <c r="N12" s="698">
        <v>1</v>
      </c>
      <c r="O12" s="699">
        <v>1</v>
      </c>
      <c r="P12" s="699">
        <v>0.2647335768229111</v>
      </c>
      <c r="Q12" s="700">
        <v>0.1612574794111758</v>
      </c>
      <c r="R12" s="746"/>
      <c r="S12" s="746"/>
    </row>
    <row r="13" spans="2:19" ht="15" customHeight="1" x14ac:dyDescent="0.2">
      <c r="L13" s="366"/>
      <c r="M13" s="367" t="s">
        <v>293</v>
      </c>
      <c r="N13" s="698">
        <v>0.21459678341802177</v>
      </c>
      <c r="O13" s="699">
        <v>0.17614290960759815</v>
      </c>
      <c r="P13" s="699">
        <v>5.6810974048944481E-2</v>
      </c>
      <c r="Q13" s="700">
        <v>2.8404361619471862E-2</v>
      </c>
      <c r="R13" s="746"/>
      <c r="S13" s="746"/>
    </row>
    <row r="14" spans="2:19" ht="15" customHeight="1" x14ac:dyDescent="0.2">
      <c r="B14" s="22" t="s">
        <v>153</v>
      </c>
      <c r="L14" s="366"/>
      <c r="M14" s="367" t="s">
        <v>67</v>
      </c>
      <c r="N14" s="698">
        <v>0.23257386012266459</v>
      </c>
      <c r="O14" s="699">
        <v>0.26037542276915626</v>
      </c>
      <c r="P14" s="699">
        <v>6.1570109865784407E-2</v>
      </c>
      <c r="Q14" s="700">
        <v>4.1987484376373417E-2</v>
      </c>
      <c r="R14" s="746"/>
      <c r="S14" s="746"/>
    </row>
    <row r="15" spans="2:19" ht="15" customHeight="1" x14ac:dyDescent="0.2">
      <c r="B15" s="22"/>
      <c r="C15" s="735" t="s">
        <v>370</v>
      </c>
      <c r="D15" s="145" t="s">
        <v>359</v>
      </c>
      <c r="E15" s="15" t="s">
        <v>178</v>
      </c>
      <c r="F15" s="15" t="s">
        <v>179</v>
      </c>
      <c r="L15" s="366"/>
      <c r="M15" s="367" t="s">
        <v>1</v>
      </c>
      <c r="N15" s="698">
        <v>0.10493843115083744</v>
      </c>
      <c r="O15" s="699">
        <v>7.1697831897654718E-2</v>
      </c>
      <c r="P15" s="699">
        <v>2.7780726224745991E-2</v>
      </c>
      <c r="Q15" s="700">
        <v>1.1561811651062001E-2</v>
      </c>
      <c r="R15" s="746"/>
      <c r="S15" s="746"/>
    </row>
    <row r="16" spans="2:19" ht="15" customHeight="1" x14ac:dyDescent="0.2">
      <c r="C16" s="19" t="s">
        <v>358</v>
      </c>
      <c r="D16" s="727">
        <v>8079590</v>
      </c>
      <c r="E16" s="755">
        <f>D16-F16</f>
        <v>6607860</v>
      </c>
      <c r="F16" s="756">
        <v>1471730</v>
      </c>
      <c r="L16" s="366"/>
      <c r="M16" s="367" t="s">
        <v>3</v>
      </c>
      <c r="N16" s="698">
        <v>1.5525042859638622E-2</v>
      </c>
      <c r="O16" s="699">
        <v>1.249458330857193E-2</v>
      </c>
      <c r="P16" s="699">
        <v>4.1100001265611287E-3</v>
      </c>
      <c r="Q16" s="700">
        <v>2.0148450106332589E-3</v>
      </c>
      <c r="R16" s="746"/>
      <c r="S16" s="746"/>
    </row>
    <row r="17" spans="2:21" ht="15" customHeight="1" x14ac:dyDescent="0.2">
      <c r="C17" s="20" t="s">
        <v>360</v>
      </c>
      <c r="D17" s="728">
        <v>6487200</v>
      </c>
      <c r="E17" s="723">
        <f>D17-F17</f>
        <v>5421070</v>
      </c>
      <c r="F17" s="729">
        <v>1066130</v>
      </c>
      <c r="L17" s="366"/>
      <c r="M17" s="367" t="s">
        <v>5</v>
      </c>
      <c r="N17" s="698">
        <v>1.4829968387477506E-2</v>
      </c>
      <c r="O17" s="699">
        <v>1.4119015341483828E-2</v>
      </c>
      <c r="P17" s="699">
        <v>3.9259905753876194E-3</v>
      </c>
      <c r="Q17" s="700">
        <v>2.2767968257354039E-3</v>
      </c>
      <c r="R17" s="746"/>
      <c r="S17" s="746"/>
    </row>
    <row r="18" spans="2:21" ht="15" customHeight="1" x14ac:dyDescent="0.2">
      <c r="C18" s="16" t="s">
        <v>169</v>
      </c>
      <c r="D18" s="144">
        <f>D16/D17</f>
        <v>1.2454664570230607</v>
      </c>
      <c r="E18" s="144">
        <f>E16/E17</f>
        <v>1.218921725784762</v>
      </c>
      <c r="F18" s="144">
        <f>F16/F17</f>
        <v>1.380441409584197</v>
      </c>
      <c r="L18" s="366"/>
      <c r="M18" s="742" t="s">
        <v>8</v>
      </c>
      <c r="N18" s="743"/>
      <c r="O18" s="744"/>
      <c r="P18" s="744"/>
      <c r="Q18" s="745"/>
      <c r="R18" s="746"/>
      <c r="S18" s="746"/>
    </row>
    <row r="19" spans="2:21" ht="15" customHeight="1" x14ac:dyDescent="0.2">
      <c r="C19" s="51" t="s">
        <v>373</v>
      </c>
      <c r="L19" s="368"/>
      <c r="M19" s="369" t="s">
        <v>9</v>
      </c>
      <c r="N19" s="698">
        <v>0.41753591406135998</v>
      </c>
      <c r="O19" s="699">
        <v>0.46517023707553501</v>
      </c>
      <c r="P19" s="699">
        <v>0.11053577598148745</v>
      </c>
      <c r="Q19" s="700">
        <v>7.5012179927899852E-2</v>
      </c>
      <c r="R19" s="746"/>
      <c r="S19" s="746"/>
      <c r="T19" s="53"/>
      <c r="U19" s="53"/>
    </row>
    <row r="20" spans="2:21" ht="15" customHeight="1" x14ac:dyDescent="0.2">
      <c r="L20" s="364" t="s">
        <v>319</v>
      </c>
      <c r="M20" s="365"/>
      <c r="N20" s="705">
        <v>1</v>
      </c>
      <c r="O20" s="706">
        <v>1</v>
      </c>
      <c r="P20" s="706">
        <v>0.24297116451320935</v>
      </c>
      <c r="Q20" s="724">
        <v>3.4382951075607966E-2</v>
      </c>
      <c r="R20" s="746"/>
      <c r="S20" s="746"/>
    </row>
    <row r="21" spans="2:21" ht="15" customHeight="1" x14ac:dyDescent="0.2">
      <c r="L21" s="366"/>
      <c r="M21" s="367" t="s">
        <v>320</v>
      </c>
      <c r="N21" s="698">
        <v>3.1871118275179418E-2</v>
      </c>
      <c r="O21" s="699">
        <v>1.7480806862431298E-2</v>
      </c>
      <c r="P21" s="699">
        <v>7.7437627216585727E-3</v>
      </c>
      <c r="Q21" s="700">
        <v>6.0104172711312727E-4</v>
      </c>
      <c r="R21" s="746"/>
      <c r="S21" s="746"/>
    </row>
    <row r="22" spans="2:21" ht="15" customHeight="1" x14ac:dyDescent="0.2">
      <c r="B22" s="22" t="s">
        <v>154</v>
      </c>
      <c r="L22" s="366"/>
      <c r="M22" s="367" t="s">
        <v>15</v>
      </c>
      <c r="N22" s="698">
        <v>7.9009113854312432E-2</v>
      </c>
      <c r="O22" s="699">
        <v>0.11033167157347236</v>
      </c>
      <c r="P22" s="699">
        <v>1.9196936400339037E-2</v>
      </c>
      <c r="Q22" s="700">
        <v>3.7935284658007465E-3</v>
      </c>
      <c r="R22" s="746"/>
      <c r="S22" s="746"/>
    </row>
    <row r="23" spans="2:21" ht="15" customHeight="1" thickBot="1" x14ac:dyDescent="0.25">
      <c r="E23" s="14"/>
      <c r="F23" s="14"/>
      <c r="G23" s="14" t="s">
        <v>100</v>
      </c>
      <c r="L23" s="366"/>
      <c r="M23" s="367" t="s">
        <v>16</v>
      </c>
      <c r="N23" s="698">
        <v>2.2182642743365278E-2</v>
      </c>
      <c r="O23" s="699">
        <v>1.6113423258775499E-2</v>
      </c>
      <c r="P23" s="699">
        <v>5.3897425393359556E-3</v>
      </c>
      <c r="Q23" s="700">
        <v>5.5402704356704148E-4</v>
      </c>
      <c r="R23" s="746"/>
      <c r="S23" s="746"/>
    </row>
    <row r="24" spans="2:21" ht="15" customHeight="1" x14ac:dyDescent="0.2">
      <c r="C24" s="920"/>
      <c r="D24" s="922" t="s">
        <v>178</v>
      </c>
      <c r="E24" s="923"/>
      <c r="F24" s="919" t="s">
        <v>179</v>
      </c>
      <c r="G24" s="911"/>
      <c r="H24" s="164"/>
      <c r="I24" s="164"/>
      <c r="L24" s="368"/>
      <c r="M24" s="369" t="s">
        <v>331</v>
      </c>
      <c r="N24" s="698">
        <v>0.86693712512714283</v>
      </c>
      <c r="O24" s="699">
        <v>0.85607409830532089</v>
      </c>
      <c r="P24" s="699">
        <v>0.21064072285187579</v>
      </c>
      <c r="Q24" s="700">
        <v>2.9434353839127052E-2</v>
      </c>
      <c r="R24" s="746"/>
      <c r="S24" s="746"/>
    </row>
    <row r="25" spans="2:21" ht="15" customHeight="1" thickBot="1" x14ac:dyDescent="0.25">
      <c r="C25" s="921"/>
      <c r="D25" s="694" t="s">
        <v>54</v>
      </c>
      <c r="E25" s="695" t="s">
        <v>166</v>
      </c>
      <c r="F25" s="18" t="s">
        <v>54</v>
      </c>
      <c r="G25" s="18" t="s">
        <v>166</v>
      </c>
      <c r="H25" s="164"/>
      <c r="I25" s="164"/>
      <c r="L25" s="93"/>
      <c r="M25" s="685" t="s">
        <v>363</v>
      </c>
      <c r="N25" s="707"/>
      <c r="O25" s="708"/>
      <c r="P25" s="709">
        <f>SUM(P6+P10+P11+P12+P20)</f>
        <v>1</v>
      </c>
      <c r="Q25" s="710">
        <f>SUM(Q6+Q10+Q11+Q12+Q20)</f>
        <v>1</v>
      </c>
      <c r="R25" s="746"/>
      <c r="S25" s="746"/>
    </row>
    <row r="26" spans="2:21" ht="15" customHeight="1" x14ac:dyDescent="0.2">
      <c r="C26" s="20" t="s">
        <v>57</v>
      </c>
      <c r="D26" s="730">
        <v>1037.8583096498689</v>
      </c>
      <c r="E26" s="731">
        <v>6313.5744327219454</v>
      </c>
      <c r="F26" s="732">
        <v>673.65851419020817</v>
      </c>
      <c r="G26" s="732">
        <v>15753.687869126708</v>
      </c>
      <c r="H26" s="165"/>
      <c r="I26" s="165"/>
      <c r="L26" s="52" t="s">
        <v>376</v>
      </c>
      <c r="M26" s="53"/>
      <c r="R26" s="746"/>
      <c r="S26" s="746"/>
    </row>
    <row r="27" spans="2:21" ht="15" customHeight="1" x14ac:dyDescent="0.2">
      <c r="C27" s="20" t="s">
        <v>62</v>
      </c>
      <c r="D27" s="730">
        <v>0</v>
      </c>
      <c r="E27" s="731">
        <v>13099.717790130031</v>
      </c>
      <c r="F27" s="732">
        <v>0</v>
      </c>
      <c r="G27" s="732">
        <v>35447.468293010374</v>
      </c>
      <c r="H27" s="165"/>
      <c r="I27" s="165"/>
      <c r="L27" s="52"/>
      <c r="M27" s="53"/>
    </row>
    <row r="28" spans="2:21" ht="15" customHeight="1" x14ac:dyDescent="0.2">
      <c r="C28" s="20" t="s">
        <v>152</v>
      </c>
      <c r="D28" s="730">
        <v>1373.7455819807283</v>
      </c>
      <c r="E28" s="731">
        <v>4965.1953645853309</v>
      </c>
      <c r="F28" s="732">
        <v>1228.1426871596452</v>
      </c>
      <c r="G28" s="732">
        <v>15333.728494498318</v>
      </c>
      <c r="H28" s="165"/>
      <c r="I28" s="165"/>
      <c r="K28" s="13" t="s">
        <v>180</v>
      </c>
      <c r="N28" s="53"/>
      <c r="O28" s="53"/>
    </row>
    <row r="29" spans="2:21" ht="15" customHeight="1" x14ac:dyDescent="0.2">
      <c r="C29" s="20" t="s">
        <v>59</v>
      </c>
      <c r="D29" s="730">
        <v>1516.7418462342321</v>
      </c>
      <c r="E29" s="731">
        <v>5353.3258626474235</v>
      </c>
      <c r="F29" s="732">
        <v>1139.2427276841499</v>
      </c>
      <c r="G29" s="732">
        <v>17556.624810804446</v>
      </c>
      <c r="H29" s="165"/>
      <c r="I29" s="165"/>
      <c r="L29" s="914" t="s">
        <v>324</v>
      </c>
      <c r="M29" s="915"/>
      <c r="N29" s="924" t="s">
        <v>193</v>
      </c>
      <c r="O29" s="934" t="s">
        <v>110</v>
      </c>
      <c r="P29" s="935"/>
    </row>
    <row r="30" spans="2:21" ht="15" customHeight="1" x14ac:dyDescent="0.2">
      <c r="C30" s="20" t="s">
        <v>151</v>
      </c>
      <c r="D30" s="730">
        <v>1002.8780139542226</v>
      </c>
      <c r="E30" s="731">
        <v>959.68679500673318</v>
      </c>
      <c r="F30" s="732">
        <v>658.93258923942358</v>
      </c>
      <c r="G30" s="732">
        <v>1666.3628865231315</v>
      </c>
      <c r="H30" s="165"/>
      <c r="I30" s="165"/>
      <c r="K30" s="169"/>
      <c r="L30" s="916"/>
      <c r="M30" s="917"/>
      <c r="N30" s="925"/>
      <c r="O30" s="153" t="s">
        <v>54</v>
      </c>
      <c r="P30" s="153" t="s">
        <v>55</v>
      </c>
    </row>
    <row r="31" spans="2:21" ht="15" customHeight="1" x14ac:dyDescent="0.2">
      <c r="C31" s="17" t="s">
        <v>60</v>
      </c>
      <c r="D31" s="730">
        <v>257.93887147625946</v>
      </c>
      <c r="E31" s="733">
        <v>98.98080865879588</v>
      </c>
      <c r="F31" s="732">
        <v>2350.4421135367534</v>
      </c>
      <c r="G31" s="734">
        <v>461.75657504848857</v>
      </c>
      <c r="L31" s="154"/>
      <c r="M31" s="155" t="s">
        <v>72</v>
      </c>
      <c r="N31" s="711">
        <v>1</v>
      </c>
      <c r="O31" s="711">
        <v>0</v>
      </c>
      <c r="P31" s="711">
        <v>0.41112991012981376</v>
      </c>
      <c r="Q31" s="746"/>
      <c r="R31" s="746"/>
    </row>
    <row r="32" spans="2:21" ht="15" customHeight="1" thickBot="1" x14ac:dyDescent="0.25">
      <c r="C32" s="16" t="s">
        <v>82</v>
      </c>
      <c r="D32" s="696">
        <f>SUM(D26:D31)</f>
        <v>5189.1626232953113</v>
      </c>
      <c r="E32" s="697">
        <f>SUM(E26:E31)</f>
        <v>30790.481053750256</v>
      </c>
      <c r="F32" s="175">
        <f>SUM(F26:F31)</f>
        <v>6050.4186318101802</v>
      </c>
      <c r="G32" s="49">
        <f>SUM(G26:G31)</f>
        <v>86219.628929011466</v>
      </c>
      <c r="L32" s="156"/>
      <c r="M32" s="157" t="s">
        <v>73</v>
      </c>
      <c r="N32" s="712">
        <v>1</v>
      </c>
      <c r="O32" s="712">
        <v>0.18829155419007895</v>
      </c>
      <c r="P32" s="712">
        <v>0.20362677303169111</v>
      </c>
      <c r="Q32" s="746"/>
      <c r="R32" s="746"/>
    </row>
    <row r="33" spans="2:18" ht="15" customHeight="1" x14ac:dyDescent="0.2">
      <c r="C33" s="51" t="s">
        <v>374</v>
      </c>
      <c r="L33" s="158" t="s">
        <v>57</v>
      </c>
      <c r="M33" s="159"/>
      <c r="N33" s="713">
        <v>1</v>
      </c>
      <c r="O33" s="713">
        <v>0.11134081047688782</v>
      </c>
      <c r="P33" s="713">
        <v>0.1827157929674858</v>
      </c>
      <c r="Q33" s="746"/>
      <c r="R33" s="746"/>
    </row>
    <row r="34" spans="2:18" ht="15" customHeight="1" x14ac:dyDescent="0.2">
      <c r="C34" s="52"/>
      <c r="L34" s="158"/>
      <c r="M34" s="160" t="s">
        <v>83</v>
      </c>
      <c r="N34" s="714">
        <v>0.86481091647275221</v>
      </c>
      <c r="O34" s="714">
        <v>9.6288748349336373E-2</v>
      </c>
      <c r="P34" s="714">
        <v>0.15801461237025705</v>
      </c>
      <c r="Q34" s="746"/>
      <c r="R34" s="746"/>
    </row>
    <row r="35" spans="2:18" ht="15" customHeight="1" x14ac:dyDescent="0.2">
      <c r="L35" s="158"/>
      <c r="M35" s="160" t="s">
        <v>226</v>
      </c>
      <c r="N35" s="714">
        <v>0.13518908352724776</v>
      </c>
      <c r="O35" s="714">
        <v>1.505206212755145E-2</v>
      </c>
      <c r="P35" s="714">
        <v>2.4701180597228749E-2</v>
      </c>
      <c r="Q35" s="746"/>
      <c r="R35" s="746"/>
    </row>
    <row r="36" spans="2:18" ht="15" customHeight="1" x14ac:dyDescent="0.2">
      <c r="B36" s="22" t="s">
        <v>155</v>
      </c>
      <c r="L36" s="154" t="s">
        <v>183</v>
      </c>
      <c r="M36" s="161"/>
      <c r="N36" s="715">
        <v>1</v>
      </c>
      <c r="O36" s="715">
        <v>0.4973828896655742</v>
      </c>
      <c r="P36" s="715">
        <v>2.4682540252217944E-2</v>
      </c>
      <c r="Q36" s="746"/>
      <c r="R36" s="746"/>
    </row>
    <row r="37" spans="2:18" ht="15" customHeight="1" x14ac:dyDescent="0.2">
      <c r="D37" s="14"/>
      <c r="E37" s="14" t="s">
        <v>99</v>
      </c>
      <c r="L37" s="158"/>
      <c r="M37" s="160" t="s">
        <v>83</v>
      </c>
      <c r="N37" s="714">
        <v>0.20463148890634142</v>
      </c>
      <c r="O37" s="714">
        <v>0.10178020126880498</v>
      </c>
      <c r="P37" s="714">
        <v>5.0508249618020614E-3</v>
      </c>
      <c r="Q37" s="746"/>
      <c r="R37" s="746"/>
    </row>
    <row r="38" spans="2:18" ht="15" customHeight="1" x14ac:dyDescent="0.2">
      <c r="C38" s="148"/>
      <c r="D38" s="910" t="s">
        <v>63</v>
      </c>
      <c r="E38" s="911"/>
      <c r="F38" s="912" t="s">
        <v>189</v>
      </c>
      <c r="G38" s="913"/>
      <c r="H38" s="928" t="s">
        <v>188</v>
      </c>
      <c r="I38" s="164"/>
      <c r="L38" s="158"/>
      <c r="M38" s="160" t="s">
        <v>227</v>
      </c>
      <c r="N38" s="714">
        <v>0.1669832140365641</v>
      </c>
      <c r="O38" s="714">
        <v>8.305459352315131E-2</v>
      </c>
      <c r="P38" s="714">
        <v>4.1215699019022172E-3</v>
      </c>
      <c r="Q38" s="746"/>
      <c r="R38" s="746"/>
    </row>
    <row r="39" spans="2:18" ht="15" customHeight="1" x14ac:dyDescent="0.2">
      <c r="C39" s="149"/>
      <c r="D39" s="147" t="s">
        <v>175</v>
      </c>
      <c r="E39" s="147" t="s">
        <v>176</v>
      </c>
      <c r="F39" s="147" t="s">
        <v>175</v>
      </c>
      <c r="G39" s="15" t="s">
        <v>176</v>
      </c>
      <c r="H39" s="900"/>
      <c r="L39" s="158"/>
      <c r="M39" s="160" t="s">
        <v>84</v>
      </c>
      <c r="N39" s="714">
        <v>2.0055846257718342E-2</v>
      </c>
      <c r="O39" s="714">
        <v>9.9754347663524399E-3</v>
      </c>
      <c r="P39" s="714">
        <v>4.9502923254842747E-4</v>
      </c>
      <c r="Q39" s="746"/>
      <c r="R39" s="746"/>
    </row>
    <row r="40" spans="2:18" ht="15" customHeight="1" x14ac:dyDescent="0.2">
      <c r="C40" s="20" t="s">
        <v>54</v>
      </c>
      <c r="D40" s="734">
        <v>99403.778009272166</v>
      </c>
      <c r="E40" s="732">
        <v>2719.3442543573151</v>
      </c>
      <c r="F40" s="176">
        <f>D40/SUM($D$42:$E$42)</f>
        <v>0.26187216397117791</v>
      </c>
      <c r="G40" s="150">
        <f>E40/SUM($D$42:$E$42)</f>
        <v>7.1639185022194449E-3</v>
      </c>
      <c r="H40" s="176">
        <f>SUM(F40:G40)</f>
        <v>0.26903608247339733</v>
      </c>
      <c r="L40" s="158"/>
      <c r="M40" s="160" t="s">
        <v>226</v>
      </c>
      <c r="N40" s="714">
        <v>6.7632579284158164E-3</v>
      </c>
      <c r="O40" s="714">
        <v>3.3639287719890634E-3</v>
      </c>
      <c r="P40" s="714">
        <v>1.669343860542555E-4</v>
      </c>
      <c r="Q40" s="746"/>
      <c r="R40" s="746"/>
    </row>
    <row r="41" spans="2:18" ht="15" customHeight="1" x14ac:dyDescent="0.2">
      <c r="C41" s="20" t="s">
        <v>55</v>
      </c>
      <c r="D41" s="734">
        <v>189644.96882342477</v>
      </c>
      <c r="E41" s="732">
        <v>87820.85224261065</v>
      </c>
      <c r="F41" s="176">
        <f>D41/SUM($D$42:$E$42)</f>
        <v>0.49960614542642817</v>
      </c>
      <c r="G41" s="150">
        <f>E41/SUM($D$42:$E$42)</f>
        <v>0.23135777210017444</v>
      </c>
      <c r="H41" s="176">
        <f>SUM(F41:G41)</f>
        <v>0.73096391752660261</v>
      </c>
      <c r="L41" s="158"/>
      <c r="M41" s="160" t="s">
        <v>331</v>
      </c>
      <c r="N41" s="716">
        <v>0.60156619287096036</v>
      </c>
      <c r="O41" s="716">
        <v>0.29920873133527637</v>
      </c>
      <c r="P41" s="716">
        <v>1.4848181769910981E-2</v>
      </c>
      <c r="Q41" s="746"/>
      <c r="R41" s="746"/>
    </row>
    <row r="42" spans="2:18" ht="15" customHeight="1" x14ac:dyDescent="0.2">
      <c r="C42" s="16" t="s">
        <v>82</v>
      </c>
      <c r="D42" s="49">
        <f>SUM(D40:D41)</f>
        <v>289048.74683269695</v>
      </c>
      <c r="E42" s="175">
        <f>SUM(E40:E41)</f>
        <v>90540.196496967968</v>
      </c>
      <c r="F42" s="177">
        <f>SUM(F40:F41)</f>
        <v>0.76147830939760608</v>
      </c>
      <c r="G42" s="151">
        <f>SUM(G40:G41)</f>
        <v>0.23852169060239389</v>
      </c>
      <c r="H42" s="177">
        <f>SUM(H40:H41)</f>
        <v>1</v>
      </c>
      <c r="L42" s="154" t="s">
        <v>184</v>
      </c>
      <c r="M42" s="161"/>
      <c r="N42" s="717">
        <v>1</v>
      </c>
      <c r="O42" s="717">
        <v>0.20298474566745908</v>
      </c>
      <c r="P42" s="717">
        <v>0.17784498361879145</v>
      </c>
      <c r="Q42" s="746"/>
      <c r="R42" s="746"/>
    </row>
    <row r="43" spans="2:18" ht="15" customHeight="1" x14ac:dyDescent="0.2">
      <c r="C43" s="51" t="s">
        <v>374</v>
      </c>
      <c r="L43" s="158"/>
      <c r="M43" s="160" t="s">
        <v>293</v>
      </c>
      <c r="N43" s="713">
        <v>5.1047086683980942E-3</v>
      </c>
      <c r="O43" s="713">
        <v>1.0361779907612609E-3</v>
      </c>
      <c r="P43" s="713">
        <v>9.0784682950996161E-4</v>
      </c>
      <c r="Q43" s="746"/>
      <c r="R43" s="746"/>
    </row>
    <row r="44" spans="2:18" ht="15" customHeight="1" x14ac:dyDescent="0.2">
      <c r="L44" s="158"/>
      <c r="M44" s="160" t="s">
        <v>228</v>
      </c>
      <c r="N44" s="714">
        <v>0.22525729074442624</v>
      </c>
      <c r="O44" s="714">
        <v>4.5723793871498247E-2</v>
      </c>
      <c r="P44" s="714">
        <v>4.0060879182455822E-2</v>
      </c>
      <c r="Q44" s="746"/>
      <c r="R44" s="746"/>
    </row>
    <row r="45" spans="2:18" ht="15" customHeight="1" x14ac:dyDescent="0.2">
      <c r="L45" s="158"/>
      <c r="M45" s="160" t="s">
        <v>229</v>
      </c>
      <c r="N45" s="714">
        <v>0.20133453295511364</v>
      </c>
      <c r="O45" s="714">
        <v>4.0867838965970398E-2</v>
      </c>
      <c r="P45" s="714">
        <v>3.5806336715299203E-2</v>
      </c>
      <c r="Q45" s="746"/>
      <c r="R45" s="746"/>
    </row>
    <row r="46" spans="2:18" ht="15" customHeight="1" x14ac:dyDescent="0.2">
      <c r="B46" s="22" t="s">
        <v>156</v>
      </c>
      <c r="F46" s="14" t="s">
        <v>101</v>
      </c>
      <c r="L46" s="158"/>
      <c r="M46" s="160" t="s">
        <v>230</v>
      </c>
      <c r="N46" s="714">
        <v>0.17360384921174324</v>
      </c>
      <c r="O46" s="714">
        <v>3.5238933179137621E-2</v>
      </c>
      <c r="P46" s="714">
        <v>3.0874573719221612E-2</v>
      </c>
      <c r="Q46" s="746"/>
      <c r="R46" s="746"/>
    </row>
    <row r="47" spans="2:18" ht="15" customHeight="1" x14ac:dyDescent="0.2">
      <c r="B47" s="22"/>
      <c r="C47" s="771"/>
      <c r="D47" s="771" t="s">
        <v>175</v>
      </c>
      <c r="E47" s="771"/>
      <c r="F47" s="771"/>
      <c r="G47" s="771"/>
      <c r="H47" s="771"/>
      <c r="I47" s="771"/>
      <c r="L47" s="158"/>
      <c r="M47" s="690" t="s">
        <v>321</v>
      </c>
      <c r="N47" s="718"/>
      <c r="O47" s="718"/>
      <c r="P47" s="718"/>
      <c r="Q47" s="746"/>
      <c r="R47" s="746"/>
    </row>
    <row r="48" spans="2:18" ht="15" customHeight="1" x14ac:dyDescent="0.2">
      <c r="C48" s="771"/>
      <c r="D48" s="771" t="s">
        <v>54</v>
      </c>
      <c r="E48" s="771" t="s">
        <v>55</v>
      </c>
      <c r="F48" s="771" t="s">
        <v>82</v>
      </c>
      <c r="G48" s="918" t="s">
        <v>197</v>
      </c>
      <c r="H48" s="918"/>
      <c r="I48" s="918"/>
      <c r="L48" s="158"/>
      <c r="M48" s="690" t="s">
        <v>322</v>
      </c>
      <c r="N48" s="718">
        <v>0</v>
      </c>
      <c r="O48" s="718">
        <v>0</v>
      </c>
      <c r="P48" s="718">
        <v>0</v>
      </c>
      <c r="Q48" s="746"/>
      <c r="R48" s="746"/>
    </row>
    <row r="49" spans="3:20" ht="15" customHeight="1" x14ac:dyDescent="0.2">
      <c r="C49" s="771"/>
      <c r="D49" s="771"/>
      <c r="E49" s="771"/>
      <c r="F49" s="771"/>
      <c r="G49" s="15" t="s">
        <v>54</v>
      </c>
      <c r="H49" s="15" t="s">
        <v>55</v>
      </c>
      <c r="I49" s="15" t="s">
        <v>82</v>
      </c>
      <c r="L49" s="158"/>
      <c r="M49" s="162" t="s">
        <v>323</v>
      </c>
      <c r="N49" s="716">
        <v>3.1141387893026836E-2</v>
      </c>
      <c r="O49" s="716">
        <v>6.3212267011977415E-3</v>
      </c>
      <c r="P49" s="716">
        <v>5.538339619701787E-3</v>
      </c>
      <c r="Q49" s="746"/>
      <c r="R49" s="746"/>
    </row>
    <row r="50" spans="3:20" ht="15" customHeight="1" x14ac:dyDescent="0.2">
      <c r="C50" s="20" t="s">
        <v>57</v>
      </c>
      <c r="D50" s="47">
        <f t="shared" ref="D50:D55" si="0">D26*$D$5/1000</f>
        <v>19881249.540026773</v>
      </c>
      <c r="E50" s="48">
        <f t="shared" ref="E50:E55" si="1">E26*$D$6/1000</f>
        <v>34226328.949995957</v>
      </c>
      <c r="F50" s="48">
        <f>SUM(D50:E50)</f>
        <v>54107578.490022734</v>
      </c>
      <c r="G50" s="185">
        <f t="shared" ref="G50:H55" si="2">D50/$F50</f>
        <v>0.36743927735913762</v>
      </c>
      <c r="H50" s="185">
        <f t="shared" si="2"/>
        <v>0.63256072264086227</v>
      </c>
      <c r="I50" s="185">
        <f t="shared" ref="I50:I55" si="3">SUM(G50:H50)</f>
        <v>0.99999999999999989</v>
      </c>
      <c r="L50" s="158"/>
      <c r="M50" s="160" t="s">
        <v>9</v>
      </c>
      <c r="N50" s="714">
        <v>0.36355823052729197</v>
      </c>
      <c r="O50" s="714">
        <v>7.3796774958893821E-2</v>
      </c>
      <c r="P50" s="714">
        <v>6.4657007552603035E-2</v>
      </c>
      <c r="Q50" s="746"/>
      <c r="R50" s="746"/>
      <c r="S50" s="21"/>
      <c r="T50" s="21"/>
    </row>
    <row r="51" spans="3:20" ht="15" customHeight="1" x14ac:dyDescent="0.2">
      <c r="C51" s="20" t="s">
        <v>62</v>
      </c>
      <c r="D51" s="47">
        <f t="shared" si="0"/>
        <v>0</v>
      </c>
      <c r="E51" s="48">
        <f t="shared" si="1"/>
        <v>71014487.120540202</v>
      </c>
      <c r="F51" s="48">
        <f t="shared" ref="F51:F56" si="4">SUM(D51:E51)</f>
        <v>71014487.120540202</v>
      </c>
      <c r="G51" s="176">
        <f t="shared" si="2"/>
        <v>0</v>
      </c>
      <c r="H51" s="176">
        <f t="shared" si="2"/>
        <v>1</v>
      </c>
      <c r="I51" s="176">
        <f t="shared" si="3"/>
        <v>1</v>
      </c>
      <c r="L51" s="158"/>
      <c r="M51" s="691" t="s">
        <v>231</v>
      </c>
      <c r="N51" s="719">
        <v>0</v>
      </c>
      <c r="O51" s="719">
        <v>0</v>
      </c>
      <c r="P51" s="719">
        <v>0</v>
      </c>
      <c r="Q51" s="746"/>
      <c r="R51" s="746"/>
    </row>
    <row r="52" spans="3:20" ht="15" customHeight="1" x14ac:dyDescent="0.2">
      <c r="C52" s="20" t="s">
        <v>152</v>
      </c>
      <c r="D52" s="47">
        <f t="shared" si="0"/>
        <v>26315517.70210525</v>
      </c>
      <c r="E52" s="48">
        <f t="shared" si="1"/>
        <v>26916671.635092601</v>
      </c>
      <c r="F52" s="48">
        <f t="shared" si="4"/>
        <v>53232189.337197855</v>
      </c>
      <c r="G52" s="176">
        <f t="shared" si="2"/>
        <v>0.49435347352351638</v>
      </c>
      <c r="H52" s="176">
        <f t="shared" si="2"/>
        <v>0.50564652647648356</v>
      </c>
      <c r="I52" s="176">
        <f t="shared" si="3"/>
        <v>1</v>
      </c>
      <c r="L52" s="163"/>
      <c r="M52" s="686" t="s">
        <v>363</v>
      </c>
      <c r="N52" s="720"/>
      <c r="O52" s="721">
        <v>1</v>
      </c>
      <c r="P52" s="722">
        <v>1</v>
      </c>
    </row>
    <row r="53" spans="3:20" ht="15" customHeight="1" x14ac:dyDescent="0.2">
      <c r="C53" s="20" t="s">
        <v>59</v>
      </c>
      <c r="D53" s="47">
        <f t="shared" si="0"/>
        <v>29054759.067214724</v>
      </c>
      <c r="E53" s="48">
        <f t="shared" si="1"/>
        <v>29020754.234222069</v>
      </c>
      <c r="F53" s="48">
        <f t="shared" si="4"/>
        <v>58075513.301436797</v>
      </c>
      <c r="G53" s="176">
        <f t="shared" si="2"/>
        <v>0.50029276394696809</v>
      </c>
      <c r="H53" s="176">
        <f t="shared" si="2"/>
        <v>0.49970723605303186</v>
      </c>
      <c r="I53" s="176">
        <f t="shared" si="3"/>
        <v>1</v>
      </c>
      <c r="L53" s="52" t="s">
        <v>377</v>
      </c>
    </row>
    <row r="54" spans="3:20" ht="15" customHeight="1" x14ac:dyDescent="0.2">
      <c r="C54" s="20" t="s">
        <v>198</v>
      </c>
      <c r="D54" s="47">
        <f t="shared" si="0"/>
        <v>19211165.790402327</v>
      </c>
      <c r="E54" s="48">
        <f t="shared" si="1"/>
        <v>5202529.2938071508</v>
      </c>
      <c r="F54" s="48">
        <f>SUM(D54:E54)</f>
        <v>24413695.084209479</v>
      </c>
      <c r="G54" s="176">
        <f t="shared" si="2"/>
        <v>0.78690119312696361</v>
      </c>
      <c r="H54" s="176">
        <f t="shared" si="2"/>
        <v>0.21309880687303626</v>
      </c>
      <c r="I54" s="176">
        <f t="shared" si="3"/>
        <v>0.99999999999999989</v>
      </c>
      <c r="L54" s="52"/>
    </row>
    <row r="55" spans="3:20" ht="15" customHeight="1" x14ac:dyDescent="0.2">
      <c r="C55" s="17" t="s">
        <v>60</v>
      </c>
      <c r="D55" s="47">
        <f t="shared" si="0"/>
        <v>4941085.9095230792</v>
      </c>
      <c r="E55" s="47">
        <f t="shared" si="1"/>
        <v>536581.89239593863</v>
      </c>
      <c r="F55" s="48">
        <f>SUM(D55:E55)</f>
        <v>5477667.8019190179</v>
      </c>
      <c r="G55" s="186">
        <f t="shared" si="2"/>
        <v>0.90204190692105213</v>
      </c>
      <c r="H55" s="186">
        <f t="shared" si="2"/>
        <v>9.7958093078947817E-2</v>
      </c>
      <c r="I55" s="186">
        <f t="shared" si="3"/>
        <v>1</v>
      </c>
    </row>
    <row r="56" spans="3:20" ht="15" customHeight="1" x14ac:dyDescent="0.2">
      <c r="C56" s="16" t="s">
        <v>82</v>
      </c>
      <c r="D56" s="49">
        <f>SUM(D50:D55)</f>
        <v>99403778.009272158</v>
      </c>
      <c r="E56" s="49">
        <f>SUM(E50:E55)</f>
        <v>166917353.12605393</v>
      </c>
      <c r="F56" s="49">
        <f t="shared" si="4"/>
        <v>266321131.13532609</v>
      </c>
      <c r="G56" s="187"/>
      <c r="H56" s="187"/>
      <c r="I56" s="187"/>
    </row>
    <row r="57" spans="3:20" ht="15" customHeight="1" x14ac:dyDescent="0.2">
      <c r="G57" s="21"/>
      <c r="H57" s="21"/>
      <c r="I57" s="21"/>
    </row>
    <row r="58" spans="3:20" ht="15" customHeight="1" x14ac:dyDescent="0.2">
      <c r="F58" s="14" t="s">
        <v>101</v>
      </c>
      <c r="G58" s="21"/>
      <c r="H58" s="21"/>
      <c r="I58" s="21"/>
    </row>
    <row r="59" spans="3:20" ht="15" customHeight="1" x14ac:dyDescent="0.2">
      <c r="C59" s="771"/>
      <c r="D59" s="771" t="s">
        <v>192</v>
      </c>
      <c r="E59" s="771"/>
      <c r="F59" s="771"/>
      <c r="G59" s="771"/>
      <c r="H59" s="771"/>
      <c r="I59" s="771"/>
    </row>
    <row r="60" spans="3:20" ht="15" customHeight="1" x14ac:dyDescent="0.2">
      <c r="C60" s="771"/>
      <c r="D60" s="771" t="s">
        <v>54</v>
      </c>
      <c r="E60" s="771" t="s">
        <v>55</v>
      </c>
      <c r="F60" s="771" t="s">
        <v>82</v>
      </c>
      <c r="G60" s="918" t="s">
        <v>197</v>
      </c>
      <c r="H60" s="918"/>
      <c r="I60" s="918"/>
    </row>
    <row r="61" spans="3:20" ht="15" customHeight="1" x14ac:dyDescent="0.2">
      <c r="C61" s="771"/>
      <c r="D61" s="771"/>
      <c r="E61" s="771"/>
      <c r="F61" s="771"/>
      <c r="G61" s="15" t="s">
        <v>54</v>
      </c>
      <c r="H61" s="15" t="s">
        <v>55</v>
      </c>
      <c r="I61" s="15" t="s">
        <v>82</v>
      </c>
    </row>
    <row r="62" spans="3:20" ht="15" customHeight="1" x14ac:dyDescent="0.2">
      <c r="C62" s="20" t="s">
        <v>57</v>
      </c>
      <c r="D62" s="47">
        <f t="shared" ref="D62:D67" si="5">F26*$E$5/1000</f>
        <v>302773.99324581167</v>
      </c>
      <c r="E62" s="48">
        <f t="shared" ref="E62:E67" si="6">G26*$E$6/1000</f>
        <v>16795479.247912057</v>
      </c>
      <c r="F62" s="48">
        <f>SUM(D62:E62)</f>
        <v>17098253.241157867</v>
      </c>
      <c r="G62" s="185">
        <f t="shared" ref="G62:H67" si="7">D62/$F62</f>
        <v>1.7707890330983793E-2</v>
      </c>
      <c r="H62" s="185">
        <f t="shared" si="7"/>
        <v>0.98229210966901626</v>
      </c>
      <c r="I62" s="185">
        <f t="shared" ref="I62:I67" si="8">SUM(G62:H62)</f>
        <v>1</v>
      </c>
    </row>
    <row r="63" spans="3:20" ht="15" customHeight="1" x14ac:dyDescent="0.2">
      <c r="C63" s="20" t="s">
        <v>62</v>
      </c>
      <c r="D63" s="47">
        <f t="shared" si="5"/>
        <v>0</v>
      </c>
      <c r="E63" s="48">
        <f t="shared" si="6"/>
        <v>37791609.371227153</v>
      </c>
      <c r="F63" s="48">
        <f t="shared" ref="F63:F68" si="9">SUM(D63:E63)</f>
        <v>37791609.371227153</v>
      </c>
      <c r="G63" s="176">
        <f t="shared" si="7"/>
        <v>0</v>
      </c>
      <c r="H63" s="176">
        <f t="shared" si="7"/>
        <v>1</v>
      </c>
      <c r="I63" s="176">
        <f t="shared" si="8"/>
        <v>1</v>
      </c>
    </row>
    <row r="64" spans="3:20" ht="15" customHeight="1" x14ac:dyDescent="0.2">
      <c r="C64" s="20" t="s">
        <v>152</v>
      </c>
      <c r="D64" s="47">
        <f t="shared" si="5"/>
        <v>551985.40185298584</v>
      </c>
      <c r="E64" s="48">
        <f t="shared" si="6"/>
        <v>16347747.959839493</v>
      </c>
      <c r="F64" s="48">
        <f t="shared" si="9"/>
        <v>16899733.361692481</v>
      </c>
      <c r="G64" s="176">
        <f t="shared" si="7"/>
        <v>3.2662373425618674E-2</v>
      </c>
      <c r="H64" s="176">
        <f t="shared" si="7"/>
        <v>0.96733762657438116</v>
      </c>
      <c r="I64" s="176">
        <f t="shared" si="8"/>
        <v>0.99999999999999978</v>
      </c>
    </row>
    <row r="65" spans="3:9" ht="15" customHeight="1" x14ac:dyDescent="0.2">
      <c r="C65" s="20" t="s">
        <v>59</v>
      </c>
      <c r="D65" s="47">
        <f t="shared" si="5"/>
        <v>512029.55603080028</v>
      </c>
      <c r="E65" s="48">
        <f t="shared" si="6"/>
        <v>18717644.409542941</v>
      </c>
      <c r="F65" s="48">
        <f t="shared" si="9"/>
        <v>19229673.965573739</v>
      </c>
      <c r="G65" s="176">
        <f t="shared" si="7"/>
        <v>2.6627053425215121E-2</v>
      </c>
      <c r="H65" s="176">
        <f t="shared" si="7"/>
        <v>0.97337294657478501</v>
      </c>
      <c r="I65" s="176">
        <f t="shared" si="8"/>
        <v>1.0000000000000002</v>
      </c>
    </row>
    <row r="66" spans="3:9" ht="15" customHeight="1" x14ac:dyDescent="0.2">
      <c r="C66" s="20" t="s">
        <v>198</v>
      </c>
      <c r="D66" s="47">
        <f t="shared" si="5"/>
        <v>296155.46619142295</v>
      </c>
      <c r="E66" s="48">
        <f t="shared" si="6"/>
        <v>1776559.4642089063</v>
      </c>
      <c r="F66" s="48">
        <f>SUM(D66:E66)</f>
        <v>2072714.9304003292</v>
      </c>
      <c r="G66" s="176">
        <f t="shared" si="7"/>
        <v>0.14288287397737939</v>
      </c>
      <c r="H66" s="176">
        <f t="shared" si="7"/>
        <v>0.85711712602262058</v>
      </c>
      <c r="I66" s="176">
        <f t="shared" si="8"/>
        <v>1</v>
      </c>
    </row>
    <row r="67" spans="3:9" ht="15" customHeight="1" x14ac:dyDescent="0.2">
      <c r="C67" s="17" t="s">
        <v>60</v>
      </c>
      <c r="D67" s="47">
        <f t="shared" si="5"/>
        <v>1056399.8370362946</v>
      </c>
      <c r="E67" s="47">
        <f t="shared" si="6"/>
        <v>492292.53735644516</v>
      </c>
      <c r="F67" s="48">
        <f>SUM(D67:E67)</f>
        <v>1548692.3743927397</v>
      </c>
      <c r="G67" s="186">
        <f t="shared" si="7"/>
        <v>0.68212374161816436</v>
      </c>
      <c r="H67" s="186">
        <f t="shared" si="7"/>
        <v>0.3178762583818357</v>
      </c>
      <c r="I67" s="186">
        <f t="shared" si="8"/>
        <v>1</v>
      </c>
    </row>
    <row r="68" spans="3:9" ht="15" customHeight="1" x14ac:dyDescent="0.2">
      <c r="C68" s="16" t="s">
        <v>82</v>
      </c>
      <c r="D68" s="49">
        <f>SUM(D62:D67)</f>
        <v>2719344.2543573156</v>
      </c>
      <c r="E68" s="49">
        <f>SUM(E62:E67)</f>
        <v>91921332.990086988</v>
      </c>
      <c r="F68" s="49">
        <f t="shared" si="9"/>
        <v>94640677.244444311</v>
      </c>
      <c r="G68" s="187"/>
      <c r="H68" s="187"/>
      <c r="I68" s="187"/>
    </row>
    <row r="69" spans="3:9" ht="15" customHeight="1" x14ac:dyDescent="0.2">
      <c r="G69" s="21"/>
      <c r="H69" s="21"/>
      <c r="I69" s="21"/>
    </row>
    <row r="70" spans="3:9" ht="15" customHeight="1" x14ac:dyDescent="0.2">
      <c r="C70" s="771"/>
      <c r="D70" s="771" t="s">
        <v>199</v>
      </c>
      <c r="E70" s="771"/>
      <c r="F70" s="771"/>
      <c r="G70" s="771"/>
      <c r="H70" s="771"/>
      <c r="I70" s="771"/>
    </row>
    <row r="71" spans="3:9" ht="15" customHeight="1" x14ac:dyDescent="0.2">
      <c r="C71" s="771"/>
      <c r="D71" s="771" t="s">
        <v>54</v>
      </c>
      <c r="E71" s="771"/>
      <c r="F71" s="771"/>
      <c r="G71" s="771" t="s">
        <v>55</v>
      </c>
      <c r="H71" s="771"/>
      <c r="I71" s="771"/>
    </row>
    <row r="72" spans="3:9" ht="15" customHeight="1" x14ac:dyDescent="0.2">
      <c r="C72" s="771"/>
      <c r="D72" s="15" t="s">
        <v>175</v>
      </c>
      <c r="E72" s="15" t="s">
        <v>176</v>
      </c>
      <c r="F72" s="15" t="s">
        <v>200</v>
      </c>
      <c r="G72" s="15" t="s">
        <v>175</v>
      </c>
      <c r="H72" s="15" t="s">
        <v>176</v>
      </c>
      <c r="I72" s="15" t="s">
        <v>200</v>
      </c>
    </row>
    <row r="73" spans="3:9" ht="15" customHeight="1" x14ac:dyDescent="0.2">
      <c r="C73" s="20" t="s">
        <v>57</v>
      </c>
      <c r="D73" s="176">
        <f>D50/($D50+$D62)</f>
        <v>0.98499932420576608</v>
      </c>
      <c r="E73" s="150">
        <f>D62/($D50+$D62)</f>
        <v>1.500067579423401E-2</v>
      </c>
      <c r="F73" s="150">
        <f>SUM(D73:E73)</f>
        <v>1</v>
      </c>
      <c r="G73" s="150">
        <f t="shared" ref="G73:G78" si="10">E50/($E50+$E62)</f>
        <v>0.67081763972840336</v>
      </c>
      <c r="H73" s="185">
        <f t="shared" ref="H73:H78" si="11">E62/($E50+$E62)</f>
        <v>0.32918236027159659</v>
      </c>
      <c r="I73" s="185">
        <f t="shared" ref="I73:I78" si="12">SUM(G73:H73)</f>
        <v>1</v>
      </c>
    </row>
    <row r="74" spans="3:9" ht="15" customHeight="1" x14ac:dyDescent="0.2">
      <c r="C74" s="20" t="s">
        <v>62</v>
      </c>
      <c r="D74" s="194"/>
      <c r="E74" s="189"/>
      <c r="F74" s="189"/>
      <c r="G74" s="150">
        <f t="shared" si="10"/>
        <v>0.65267011142076403</v>
      </c>
      <c r="H74" s="176">
        <f t="shared" si="11"/>
        <v>0.34732988857923597</v>
      </c>
      <c r="I74" s="176">
        <f t="shared" si="12"/>
        <v>1</v>
      </c>
    </row>
    <row r="75" spans="3:9" ht="15" customHeight="1" x14ac:dyDescent="0.2">
      <c r="C75" s="20" t="s">
        <v>152</v>
      </c>
      <c r="D75" s="176">
        <f>D52/($D52+$D64)</f>
        <v>0.97945527726498471</v>
      </c>
      <c r="E75" s="150">
        <f>D64/($D52+$D64)</f>
        <v>2.0544722735015335E-2</v>
      </c>
      <c r="F75" s="150">
        <f>SUM(D75:E75)</f>
        <v>1</v>
      </c>
      <c r="G75" s="150">
        <f t="shared" si="10"/>
        <v>0.62214336600612952</v>
      </c>
      <c r="H75" s="176">
        <f t="shared" si="11"/>
        <v>0.37785663399387043</v>
      </c>
      <c r="I75" s="176">
        <f t="shared" si="12"/>
        <v>1</v>
      </c>
    </row>
    <row r="76" spans="3:9" ht="15" customHeight="1" x14ac:dyDescent="0.2">
      <c r="C76" s="20" t="s">
        <v>59</v>
      </c>
      <c r="D76" s="176">
        <f>D53/($D53+$D65)</f>
        <v>0.98268227359571136</v>
      </c>
      <c r="E76" s="150">
        <f>D65/($D53+$D65)</f>
        <v>1.731772640428865E-2</v>
      </c>
      <c r="F76" s="150">
        <f>SUM(D76:E76)</f>
        <v>1</v>
      </c>
      <c r="G76" s="150">
        <f t="shared" si="10"/>
        <v>0.60791218513175649</v>
      </c>
      <c r="H76" s="176">
        <f t="shared" si="11"/>
        <v>0.39208781486824346</v>
      </c>
      <c r="I76" s="176">
        <f t="shared" si="12"/>
        <v>1</v>
      </c>
    </row>
    <row r="77" spans="3:9" ht="15" customHeight="1" x14ac:dyDescent="0.2">
      <c r="C77" s="20" t="s">
        <v>198</v>
      </c>
      <c r="D77" s="176">
        <f>D54/($D54+$D66)</f>
        <v>0.98481824017270858</v>
      </c>
      <c r="E77" s="150">
        <f>D66/($D54+$D66)</f>
        <v>1.5181759827291419E-2</v>
      </c>
      <c r="F77" s="150">
        <f>SUM(D77:E77)</f>
        <v>1</v>
      </c>
      <c r="G77" s="150">
        <f t="shared" si="10"/>
        <v>0.74544535457177241</v>
      </c>
      <c r="H77" s="176">
        <f t="shared" si="11"/>
        <v>0.25455464542822753</v>
      </c>
      <c r="I77" s="176">
        <f t="shared" si="12"/>
        <v>1</v>
      </c>
    </row>
    <row r="78" spans="3:9" ht="15" customHeight="1" x14ac:dyDescent="0.2">
      <c r="C78" s="17" t="s">
        <v>60</v>
      </c>
      <c r="D78" s="186">
        <f>D55/($D55+$D67)</f>
        <v>0.82385955020529589</v>
      </c>
      <c r="E78" s="186">
        <f>D67/($D55+$D67)</f>
        <v>0.17614044979470406</v>
      </c>
      <c r="F78" s="190">
        <f>SUM(D78:E78)</f>
        <v>1</v>
      </c>
      <c r="G78" s="190">
        <f t="shared" si="10"/>
        <v>0.52152320718581391</v>
      </c>
      <c r="H78" s="186">
        <f t="shared" si="11"/>
        <v>0.47847679281418604</v>
      </c>
      <c r="I78" s="186">
        <f t="shared" si="12"/>
        <v>1</v>
      </c>
    </row>
  </sheetData>
  <mergeCells count="32">
    <mergeCell ref="N29:N30"/>
    <mergeCell ref="H3:H4"/>
    <mergeCell ref="H38:H39"/>
    <mergeCell ref="L4:M5"/>
    <mergeCell ref="N4:O4"/>
    <mergeCell ref="O29:P29"/>
    <mergeCell ref="P4:Q4"/>
    <mergeCell ref="C3:C4"/>
    <mergeCell ref="D3:E3"/>
    <mergeCell ref="F3:G3"/>
    <mergeCell ref="F24:G24"/>
    <mergeCell ref="C24:C25"/>
    <mergeCell ref="D24:E24"/>
    <mergeCell ref="D38:E38"/>
    <mergeCell ref="F38:G38"/>
    <mergeCell ref="L29:M30"/>
    <mergeCell ref="G48:I48"/>
    <mergeCell ref="G60:I60"/>
    <mergeCell ref="C47:C49"/>
    <mergeCell ref="D47:I47"/>
    <mergeCell ref="D48:D49"/>
    <mergeCell ref="E48:E49"/>
    <mergeCell ref="F48:F49"/>
    <mergeCell ref="C70:C72"/>
    <mergeCell ref="D70:I70"/>
    <mergeCell ref="G71:I71"/>
    <mergeCell ref="D71:F71"/>
    <mergeCell ref="C59:C61"/>
    <mergeCell ref="D59:I59"/>
    <mergeCell ref="D60:D61"/>
    <mergeCell ref="E60:E61"/>
    <mergeCell ref="F60:F61"/>
  </mergeCells>
  <phoneticPr fontId="3"/>
  <pageMargins left="0.70866141732283472" right="0.70866141732283472" top="0.74803149606299213" bottom="0.74803149606299213" header="0.31496062992125984" footer="0.31496062992125984"/>
  <headerFooter>
    <oddHeader>&amp;R&amp;F</oddHeader>
  </headerFooter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B1:F48"/>
  <sheetViews>
    <sheetView workbookViewId="0"/>
  </sheetViews>
  <sheetFormatPr defaultColWidth="11.90625" defaultRowHeight="13" customHeight="1" x14ac:dyDescent="0.2"/>
  <cols>
    <col min="1" max="1" width="2.6328125" customWidth="1"/>
    <col min="2" max="2" width="4.6328125" customWidth="1"/>
    <col min="3" max="3" width="25.6328125" customWidth="1"/>
  </cols>
  <sheetData>
    <row r="1" spans="2:6" ht="22.5" customHeight="1" x14ac:dyDescent="0.2"/>
    <row r="2" spans="2:6" ht="19.5" customHeight="1" thickBot="1" x14ac:dyDescent="0.25">
      <c r="F2" s="92" t="s">
        <v>96</v>
      </c>
    </row>
    <row r="3" spans="2:6" ht="19.5" customHeight="1" x14ac:dyDescent="0.2">
      <c r="B3" s="938" t="s">
        <v>44</v>
      </c>
      <c r="C3" s="939"/>
      <c r="D3" s="942" t="s">
        <v>88</v>
      </c>
      <c r="E3" s="944" t="s">
        <v>114</v>
      </c>
      <c r="F3" s="946" t="s">
        <v>379</v>
      </c>
    </row>
    <row r="4" spans="2:6" ht="34.5" customHeight="1" thickBot="1" x14ac:dyDescent="0.25">
      <c r="B4" s="940"/>
      <c r="C4" s="941"/>
      <c r="D4" s="943"/>
      <c r="E4" s="945"/>
      <c r="F4" s="947"/>
    </row>
    <row r="5" spans="2:6" ht="20.149999999999999" customHeight="1" x14ac:dyDescent="0.2">
      <c r="B5" s="411">
        <v>1</v>
      </c>
      <c r="C5" s="452" t="s">
        <v>293</v>
      </c>
      <c r="D5" s="453">
        <f>マージンシート!J4</f>
        <v>0</v>
      </c>
      <c r="E5" s="454">
        <f>関係係数シート!D4</f>
        <v>0.40933992897937355</v>
      </c>
      <c r="F5" s="455">
        <f>D5*E5</f>
        <v>0</v>
      </c>
    </row>
    <row r="6" spans="2:6" ht="20.149999999999999" customHeight="1" x14ac:dyDescent="0.2">
      <c r="B6" s="143">
        <v>2</v>
      </c>
      <c r="C6" s="456" t="s">
        <v>0</v>
      </c>
      <c r="D6" s="457">
        <f>マージンシート!J5</f>
        <v>0</v>
      </c>
      <c r="E6" s="458">
        <f>関係係数シート!D5</f>
        <v>4.2623189120262528E-2</v>
      </c>
      <c r="F6" s="459">
        <f t="shared" ref="F6:F44" si="0">D6*E6</f>
        <v>0</v>
      </c>
    </row>
    <row r="7" spans="2:6" ht="20.149999999999999" customHeight="1" x14ac:dyDescent="0.2">
      <c r="B7" s="143">
        <v>3</v>
      </c>
      <c r="C7" s="456" t="s">
        <v>67</v>
      </c>
      <c r="D7" s="457">
        <f>マージンシート!J6</f>
        <v>0</v>
      </c>
      <c r="E7" s="458">
        <f>関係係数シート!D6</f>
        <v>0.2747115147341922</v>
      </c>
      <c r="F7" s="459">
        <f t="shared" si="0"/>
        <v>0</v>
      </c>
    </row>
    <row r="8" spans="2:6" ht="20.149999999999999" customHeight="1" x14ac:dyDescent="0.2">
      <c r="B8" s="143">
        <v>4</v>
      </c>
      <c r="C8" s="456" t="s">
        <v>1</v>
      </c>
      <c r="D8" s="457">
        <f>マージンシート!J7</f>
        <v>0</v>
      </c>
      <c r="E8" s="458">
        <f>関係係数シート!D7</f>
        <v>5.8653282878502022E-2</v>
      </c>
      <c r="F8" s="459">
        <f t="shared" si="0"/>
        <v>0</v>
      </c>
    </row>
    <row r="9" spans="2:6" ht="20.149999999999999" customHeight="1" x14ac:dyDescent="0.2">
      <c r="B9" s="415">
        <v>5</v>
      </c>
      <c r="C9" s="460" t="s">
        <v>2</v>
      </c>
      <c r="D9" s="461">
        <f>マージンシート!J8</f>
        <v>0</v>
      </c>
      <c r="E9" s="462">
        <f>関係係数シート!D8</f>
        <v>8.0961939683786843E-2</v>
      </c>
      <c r="F9" s="463">
        <f t="shared" si="0"/>
        <v>0</v>
      </c>
    </row>
    <row r="10" spans="2:6" ht="20.149999999999999" customHeight="1" x14ac:dyDescent="0.2">
      <c r="B10" s="407">
        <v>6</v>
      </c>
      <c r="C10" s="464" t="s">
        <v>3</v>
      </c>
      <c r="D10" s="465">
        <f>マージンシート!J9</f>
        <v>0</v>
      </c>
      <c r="E10" s="466">
        <f>関係係数シート!D9</f>
        <v>0.21773315616984357</v>
      </c>
      <c r="F10" s="467">
        <f t="shared" si="0"/>
        <v>0</v>
      </c>
    </row>
    <row r="11" spans="2:6" ht="20.149999999999999" customHeight="1" x14ac:dyDescent="0.2">
      <c r="B11" s="143">
        <v>7</v>
      </c>
      <c r="C11" s="456" t="s">
        <v>4</v>
      </c>
      <c r="D11" s="457">
        <f>マージンシート!J10</f>
        <v>0</v>
      </c>
      <c r="E11" s="468">
        <v>0</v>
      </c>
      <c r="F11" s="459">
        <f t="shared" si="0"/>
        <v>0</v>
      </c>
    </row>
    <row r="12" spans="2:6" ht="20.149999999999999" customHeight="1" x14ac:dyDescent="0.2">
      <c r="B12" s="143">
        <v>8</v>
      </c>
      <c r="C12" s="456" t="s">
        <v>294</v>
      </c>
      <c r="D12" s="457">
        <f>マージンシート!J11</f>
        <v>0</v>
      </c>
      <c r="E12" s="458">
        <f>関係係数シート!D11</f>
        <v>0.20723003792726624</v>
      </c>
      <c r="F12" s="459">
        <f t="shared" si="0"/>
        <v>0</v>
      </c>
    </row>
    <row r="13" spans="2:6" ht="20.149999999999999" customHeight="1" x14ac:dyDescent="0.2">
      <c r="B13" s="143">
        <v>9</v>
      </c>
      <c r="C13" s="456" t="s">
        <v>5</v>
      </c>
      <c r="D13" s="457">
        <f>マージンシート!J12</f>
        <v>0</v>
      </c>
      <c r="E13" s="458">
        <f>関係係数シート!D12</f>
        <v>0.4104198134417304</v>
      </c>
      <c r="F13" s="459">
        <f t="shared" si="0"/>
        <v>0</v>
      </c>
    </row>
    <row r="14" spans="2:6" ht="20.149999999999999" customHeight="1" x14ac:dyDescent="0.2">
      <c r="B14" s="419">
        <v>10</v>
      </c>
      <c r="C14" s="460" t="s">
        <v>6</v>
      </c>
      <c r="D14" s="461">
        <f>マージンシート!J13</f>
        <v>0</v>
      </c>
      <c r="E14" s="462">
        <f>関係係数シート!D13</f>
        <v>1.4552365004982359E-2</v>
      </c>
      <c r="F14" s="463">
        <f t="shared" si="0"/>
        <v>0</v>
      </c>
    </row>
    <row r="15" spans="2:6" ht="20.149999999999999" customHeight="1" x14ac:dyDescent="0.2">
      <c r="B15" s="421">
        <v>11</v>
      </c>
      <c r="C15" s="464" t="s">
        <v>7</v>
      </c>
      <c r="D15" s="465">
        <f>マージンシート!J14</f>
        <v>0</v>
      </c>
      <c r="E15" s="466">
        <f>関係係数シート!D14</f>
        <v>2.3526445270572904E-2</v>
      </c>
      <c r="F15" s="467">
        <f t="shared" si="0"/>
        <v>0</v>
      </c>
    </row>
    <row r="16" spans="2:6" ht="20.149999999999999" customHeight="1" x14ac:dyDescent="0.2">
      <c r="B16" s="143">
        <v>12</v>
      </c>
      <c r="C16" s="456" t="s">
        <v>8</v>
      </c>
      <c r="D16" s="457">
        <f>マージンシート!J15</f>
        <v>0</v>
      </c>
      <c r="E16" s="458">
        <f>関係係数シート!D15</f>
        <v>0.1919401547737305</v>
      </c>
      <c r="F16" s="459">
        <f t="shared" si="0"/>
        <v>0</v>
      </c>
    </row>
    <row r="17" spans="2:6" ht="20.149999999999999" customHeight="1" x14ac:dyDescent="0.2">
      <c r="B17" s="143">
        <v>13</v>
      </c>
      <c r="C17" s="456" t="s">
        <v>295</v>
      </c>
      <c r="D17" s="457">
        <f>マージンシート!J16</f>
        <v>0</v>
      </c>
      <c r="E17" s="458">
        <f>関係係数シート!D16</f>
        <v>3.095543783865784E-3</v>
      </c>
      <c r="F17" s="459">
        <f t="shared" si="0"/>
        <v>0</v>
      </c>
    </row>
    <row r="18" spans="2:6" ht="20.149999999999999" customHeight="1" x14ac:dyDescent="0.2">
      <c r="B18" s="143">
        <v>14</v>
      </c>
      <c r="C18" s="456" t="s">
        <v>296</v>
      </c>
      <c r="D18" s="457">
        <f>マージンシート!J17</f>
        <v>0</v>
      </c>
      <c r="E18" s="458">
        <f>関係係数シート!D17</f>
        <v>0.13378559609038843</v>
      </c>
      <c r="F18" s="459">
        <f t="shared" si="0"/>
        <v>0</v>
      </c>
    </row>
    <row r="19" spans="2:6" ht="20.149999999999999" customHeight="1" x14ac:dyDescent="0.2">
      <c r="B19" s="415">
        <v>15</v>
      </c>
      <c r="C19" s="460" t="s">
        <v>297</v>
      </c>
      <c r="D19" s="461">
        <f>マージンシート!J18</f>
        <v>0</v>
      </c>
      <c r="E19" s="462">
        <f>関係係数シート!D18</f>
        <v>3.6128957626381686E-2</v>
      </c>
      <c r="F19" s="463">
        <f t="shared" si="0"/>
        <v>0</v>
      </c>
    </row>
    <row r="20" spans="2:6" ht="20.149999999999999" customHeight="1" x14ac:dyDescent="0.2">
      <c r="B20" s="407">
        <v>16</v>
      </c>
      <c r="C20" s="464" t="s">
        <v>68</v>
      </c>
      <c r="D20" s="465">
        <f>マージンシート!J19</f>
        <v>0</v>
      </c>
      <c r="E20" s="466">
        <f>関係係数シート!D19</f>
        <v>0.13374642319089058</v>
      </c>
      <c r="F20" s="467">
        <f t="shared" si="0"/>
        <v>0</v>
      </c>
    </row>
    <row r="21" spans="2:6" ht="20.149999999999999" customHeight="1" x14ac:dyDescent="0.2">
      <c r="B21" s="143">
        <v>17</v>
      </c>
      <c r="C21" s="456" t="s">
        <v>298</v>
      </c>
      <c r="D21" s="457">
        <f>マージンシート!J20</f>
        <v>0</v>
      </c>
      <c r="E21" s="458">
        <f>関係係数シート!D20</f>
        <v>6.9752300915133958E-2</v>
      </c>
      <c r="F21" s="459">
        <f t="shared" si="0"/>
        <v>0</v>
      </c>
    </row>
    <row r="22" spans="2:6" ht="20.149999999999999" customHeight="1" x14ac:dyDescent="0.2">
      <c r="B22" s="143">
        <v>18</v>
      </c>
      <c r="C22" s="456" t="s">
        <v>299</v>
      </c>
      <c r="D22" s="457">
        <f>マージンシート!J21</f>
        <v>0</v>
      </c>
      <c r="E22" s="458">
        <f>関係係数シート!D21</f>
        <v>2.7203692039611815E-2</v>
      </c>
      <c r="F22" s="459">
        <f t="shared" si="0"/>
        <v>0</v>
      </c>
    </row>
    <row r="23" spans="2:6" ht="20.149999999999999" customHeight="1" x14ac:dyDescent="0.2">
      <c r="B23" s="419">
        <v>19</v>
      </c>
      <c r="C23" s="456" t="s">
        <v>34</v>
      </c>
      <c r="D23" s="457">
        <f>マージンシート!J22</f>
        <v>0</v>
      </c>
      <c r="E23" s="458">
        <f>関係係数シート!D22</f>
        <v>6.7763427988792757E-2</v>
      </c>
      <c r="F23" s="459">
        <f t="shared" si="0"/>
        <v>0</v>
      </c>
    </row>
    <row r="24" spans="2:6" ht="20.149999999999999" customHeight="1" x14ac:dyDescent="0.2">
      <c r="B24" s="415">
        <v>20</v>
      </c>
      <c r="C24" s="460" t="s">
        <v>9</v>
      </c>
      <c r="D24" s="461">
        <f>マージンシート!J23</f>
        <v>0</v>
      </c>
      <c r="E24" s="462">
        <f>関係係数シート!D23</f>
        <v>0.22738888335836704</v>
      </c>
      <c r="F24" s="463">
        <f t="shared" si="0"/>
        <v>0</v>
      </c>
    </row>
    <row r="25" spans="2:6" ht="20.149999999999999" customHeight="1" x14ac:dyDescent="0.2">
      <c r="B25" s="407">
        <v>21</v>
      </c>
      <c r="C25" s="464" t="s">
        <v>10</v>
      </c>
      <c r="D25" s="465">
        <f>マージンシート!J24</f>
        <v>0</v>
      </c>
      <c r="E25" s="466">
        <f>関係係数シート!D24</f>
        <v>1</v>
      </c>
      <c r="F25" s="467">
        <f t="shared" si="0"/>
        <v>0</v>
      </c>
    </row>
    <row r="26" spans="2:6" ht="20.149999999999999" customHeight="1" x14ac:dyDescent="0.2">
      <c r="B26" s="143">
        <v>22</v>
      </c>
      <c r="C26" s="456" t="s">
        <v>11</v>
      </c>
      <c r="D26" s="457">
        <f>マージンシート!J25</f>
        <v>0</v>
      </c>
      <c r="E26" s="458">
        <f>関係係数シート!D25</f>
        <v>0.23237951353752195</v>
      </c>
      <c r="F26" s="459">
        <f t="shared" si="0"/>
        <v>0</v>
      </c>
    </row>
    <row r="27" spans="2:6" ht="20.149999999999999" customHeight="1" x14ac:dyDescent="0.2">
      <c r="B27" s="143">
        <v>23</v>
      </c>
      <c r="C27" s="456" t="s">
        <v>300</v>
      </c>
      <c r="D27" s="457">
        <f>マージンシート!J26</f>
        <v>0</v>
      </c>
      <c r="E27" s="458">
        <f>関係係数シート!D26</f>
        <v>1</v>
      </c>
      <c r="F27" s="459">
        <f t="shared" si="0"/>
        <v>0</v>
      </c>
    </row>
    <row r="28" spans="2:6" ht="20.149999999999999" customHeight="1" x14ac:dyDescent="0.2">
      <c r="B28" s="419">
        <v>24</v>
      </c>
      <c r="C28" s="456" t="s">
        <v>69</v>
      </c>
      <c r="D28" s="457">
        <f>マージンシート!J27</f>
        <v>0</v>
      </c>
      <c r="E28" s="458">
        <f>関係係数シート!D27</f>
        <v>0.72151385456691286</v>
      </c>
      <c r="F28" s="459">
        <f t="shared" si="0"/>
        <v>0</v>
      </c>
    </row>
    <row r="29" spans="2:6" ht="20.149999999999999" customHeight="1" x14ac:dyDescent="0.2">
      <c r="B29" s="415">
        <v>25</v>
      </c>
      <c r="C29" s="460" t="s">
        <v>301</v>
      </c>
      <c r="D29" s="461">
        <f>マージンシート!J28</f>
        <v>0</v>
      </c>
      <c r="E29" s="462">
        <f>関係係数シート!D28</f>
        <v>0.79555434819026527</v>
      </c>
      <c r="F29" s="463">
        <f t="shared" si="0"/>
        <v>0</v>
      </c>
    </row>
    <row r="30" spans="2:6" ht="20.149999999999999" customHeight="1" x14ac:dyDescent="0.2">
      <c r="B30" s="407">
        <v>26</v>
      </c>
      <c r="C30" s="464" t="s">
        <v>12</v>
      </c>
      <c r="D30" s="465">
        <f>マージンシート!J29</f>
        <v>0</v>
      </c>
      <c r="E30" s="466">
        <f>関係係数シート!D29</f>
        <v>0.89588738088179531</v>
      </c>
      <c r="F30" s="467">
        <f t="shared" si="0"/>
        <v>0</v>
      </c>
    </row>
    <row r="31" spans="2:6" ht="20.149999999999999" customHeight="1" x14ac:dyDescent="0.2">
      <c r="B31" s="143">
        <v>27</v>
      </c>
      <c r="C31" s="456" t="s">
        <v>13</v>
      </c>
      <c r="D31" s="457">
        <f>マージンシート!J30</f>
        <v>0</v>
      </c>
      <c r="E31" s="458">
        <f>関係係数シート!D30</f>
        <v>0.94882128526375609</v>
      </c>
      <c r="F31" s="459">
        <f t="shared" si="0"/>
        <v>0</v>
      </c>
    </row>
    <row r="32" spans="2:6" ht="20.149999999999999" customHeight="1" x14ac:dyDescent="0.2">
      <c r="B32" s="143">
        <v>28</v>
      </c>
      <c r="C32" s="456" t="s">
        <v>336</v>
      </c>
      <c r="D32" s="457">
        <f>マージンシート!J31</f>
        <v>0</v>
      </c>
      <c r="E32" s="468">
        <v>1</v>
      </c>
      <c r="F32" s="459">
        <f t="shared" si="0"/>
        <v>0</v>
      </c>
    </row>
    <row r="33" spans="2:6" ht="20.149999999999999" customHeight="1" x14ac:dyDescent="0.2">
      <c r="B33" s="143" t="s">
        <v>384</v>
      </c>
      <c r="C33" s="456" t="s">
        <v>42</v>
      </c>
      <c r="D33" s="457">
        <f>マージンシート!J32</f>
        <v>0</v>
      </c>
      <c r="E33" s="458">
        <f>関係係数シート!D31</f>
        <v>0.64821373835947105</v>
      </c>
      <c r="F33" s="459">
        <f t="shared" si="0"/>
        <v>0</v>
      </c>
    </row>
    <row r="34" spans="2:6" ht="20.149999999999999" customHeight="1" x14ac:dyDescent="0.2">
      <c r="B34" s="419">
        <v>29</v>
      </c>
      <c r="C34" s="460" t="s">
        <v>71</v>
      </c>
      <c r="D34" s="461">
        <f>マージンシート!J33</f>
        <v>0</v>
      </c>
      <c r="E34" s="462">
        <f>関係係数シート!D32</f>
        <v>0.6759897043626597</v>
      </c>
      <c r="F34" s="463">
        <f t="shared" si="0"/>
        <v>0</v>
      </c>
    </row>
    <row r="35" spans="2:6" ht="20.149999999999999" customHeight="1" x14ac:dyDescent="0.2">
      <c r="B35" s="421">
        <v>30</v>
      </c>
      <c r="C35" s="464" t="s">
        <v>14</v>
      </c>
      <c r="D35" s="465">
        <f>マージンシート!J34</f>
        <v>0</v>
      </c>
      <c r="E35" s="466">
        <f>関係係数シート!D33</f>
        <v>1</v>
      </c>
      <c r="F35" s="467">
        <f t="shared" si="0"/>
        <v>0</v>
      </c>
    </row>
    <row r="36" spans="2:6" ht="20.149999999999999" customHeight="1" x14ac:dyDescent="0.2">
      <c r="B36" s="143">
        <v>31</v>
      </c>
      <c r="C36" s="456" t="s">
        <v>15</v>
      </c>
      <c r="D36" s="457">
        <f>マージンシート!J35</f>
        <v>0</v>
      </c>
      <c r="E36" s="468">
        <v>1</v>
      </c>
      <c r="F36" s="459">
        <f t="shared" si="0"/>
        <v>0</v>
      </c>
    </row>
    <row r="37" spans="2:6" ht="20.149999999999999" customHeight="1" x14ac:dyDescent="0.2">
      <c r="B37" s="143">
        <v>32</v>
      </c>
      <c r="C37" s="456" t="s">
        <v>303</v>
      </c>
      <c r="D37" s="457">
        <f>マージンシート!J36</f>
        <v>0</v>
      </c>
      <c r="E37" s="458">
        <f>関係係数シート!D35</f>
        <v>0.92280299861308257</v>
      </c>
      <c r="F37" s="459">
        <f t="shared" si="0"/>
        <v>0</v>
      </c>
    </row>
    <row r="38" spans="2:6" ht="20.149999999999999" customHeight="1" x14ac:dyDescent="0.2">
      <c r="B38" s="143">
        <v>33</v>
      </c>
      <c r="C38" s="456" t="s">
        <v>304</v>
      </c>
      <c r="D38" s="457">
        <f>マージンシート!J37</f>
        <v>0</v>
      </c>
      <c r="E38" s="468">
        <v>1</v>
      </c>
      <c r="F38" s="459">
        <f t="shared" si="0"/>
        <v>0</v>
      </c>
    </row>
    <row r="39" spans="2:6" ht="20.149999999999999" customHeight="1" x14ac:dyDescent="0.2">
      <c r="B39" s="415">
        <v>34</v>
      </c>
      <c r="C39" s="460" t="s">
        <v>16</v>
      </c>
      <c r="D39" s="461">
        <f>マージンシート!J38</f>
        <v>0</v>
      </c>
      <c r="E39" s="462">
        <f>関係係数シート!D37</f>
        <v>0.71941544372184318</v>
      </c>
      <c r="F39" s="463">
        <f t="shared" si="0"/>
        <v>0</v>
      </c>
    </row>
    <row r="40" spans="2:6" ht="21" customHeight="1" x14ac:dyDescent="0.2">
      <c r="B40" s="407">
        <v>35</v>
      </c>
      <c r="C40" s="464" t="s">
        <v>72</v>
      </c>
      <c r="D40" s="465">
        <f>マージンシート!J39</f>
        <v>0</v>
      </c>
      <c r="E40" s="469">
        <v>1</v>
      </c>
      <c r="F40" s="467">
        <f t="shared" si="0"/>
        <v>0</v>
      </c>
    </row>
    <row r="41" spans="2:6" ht="21" customHeight="1" x14ac:dyDescent="0.2">
      <c r="B41" s="143">
        <v>36</v>
      </c>
      <c r="C41" s="456" t="s">
        <v>73</v>
      </c>
      <c r="D41" s="457">
        <f>マージンシート!J40</f>
        <v>0</v>
      </c>
      <c r="E41" s="468">
        <v>1</v>
      </c>
      <c r="F41" s="459">
        <f t="shared" si="0"/>
        <v>0</v>
      </c>
    </row>
    <row r="42" spans="2:6" ht="18" customHeight="1" x14ac:dyDescent="0.2">
      <c r="B42" s="143">
        <v>37</v>
      </c>
      <c r="C42" s="456" t="s">
        <v>330</v>
      </c>
      <c r="D42" s="457">
        <f>マージンシート!J41</f>
        <v>0</v>
      </c>
      <c r="E42" s="468">
        <v>1</v>
      </c>
      <c r="F42" s="459">
        <f t="shared" si="0"/>
        <v>0</v>
      </c>
    </row>
    <row r="43" spans="2:6" ht="19.5" customHeight="1" x14ac:dyDescent="0.2">
      <c r="B43" s="419">
        <v>38</v>
      </c>
      <c r="C43" s="456" t="s">
        <v>17</v>
      </c>
      <c r="D43" s="457">
        <f>マージンシート!J42</f>
        <v>0</v>
      </c>
      <c r="E43" s="458">
        <f>関係係数シート!D41</f>
        <v>1</v>
      </c>
      <c r="F43" s="459">
        <f t="shared" si="0"/>
        <v>0</v>
      </c>
    </row>
    <row r="44" spans="2:6" ht="19.5" customHeight="1" thickBot="1" x14ac:dyDescent="0.25">
      <c r="B44" s="470">
        <v>39</v>
      </c>
      <c r="C44" s="471" t="s">
        <v>18</v>
      </c>
      <c r="D44" s="472">
        <f>マージンシート!J43</f>
        <v>0</v>
      </c>
      <c r="E44" s="473">
        <f>関係係数シート!D42</f>
        <v>0.8282183185667622</v>
      </c>
      <c r="F44" s="474">
        <f t="shared" si="0"/>
        <v>0</v>
      </c>
    </row>
    <row r="45" spans="2:6" ht="19.5" customHeight="1" thickBot="1" x14ac:dyDescent="0.25">
      <c r="B45" s="61"/>
      <c r="C45" s="62" t="s">
        <v>19</v>
      </c>
      <c r="D45" s="67">
        <f>SUM(D5:D44)</f>
        <v>0</v>
      </c>
      <c r="E45" s="68"/>
      <c r="F45" s="69">
        <f>SUM(F5:F44)</f>
        <v>0</v>
      </c>
    </row>
    <row r="46" spans="2:6" ht="19.5" customHeight="1" x14ac:dyDescent="0.2"/>
    <row r="47" spans="2:6" ht="19.5" customHeight="1" x14ac:dyDescent="0.2">
      <c r="C47" s="77" t="s">
        <v>92</v>
      </c>
    </row>
    <row r="48" spans="2:6" ht="19.5" customHeight="1" x14ac:dyDescent="0.2"/>
  </sheetData>
  <mergeCells count="4">
    <mergeCell ref="B3:C4"/>
    <mergeCell ref="D3:D4"/>
    <mergeCell ref="E3:E4"/>
    <mergeCell ref="F3:F4"/>
  </mergeCells>
  <phoneticPr fontId="3"/>
  <dataValidations count="1">
    <dataValidation type="decimal" allowBlank="1" showInputMessage="1" showErrorMessage="1" sqref="E5:E45" xr:uid="{00000000-0002-0000-0700-000000000000}">
      <formula1>0</formula1>
      <formula2>1</formula2>
    </dataValidation>
  </dataValidations>
  <pageMargins left="0.35" right="0.31" top="0.51" bottom="0.33" header="0.24" footer="0.21"/>
  <headerFooter alignWithMargins="0"/>
  <ignoredErrors>
    <ignoredError sqref="E5 E6:E10 E33:E35 E12:E29 E30:E31 E37 E39 E43:E44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B1:AU50"/>
  <sheetViews>
    <sheetView workbookViewId="0"/>
  </sheetViews>
  <sheetFormatPr defaultColWidth="11.90625" defaultRowHeight="13" customHeight="1" x14ac:dyDescent="0.2"/>
  <cols>
    <col min="1" max="1" width="2.6328125" customWidth="1"/>
    <col min="2" max="2" width="4.6328125" customWidth="1"/>
    <col min="3" max="3" width="25.6328125" customWidth="1"/>
    <col min="4" max="4" width="14.36328125" bestFit="1" customWidth="1"/>
    <col min="5" max="5" width="11.7265625" customWidth="1"/>
    <col min="6" max="8" width="12.453125" customWidth="1"/>
    <col min="10" max="10" width="12.453125" customWidth="1"/>
    <col min="11" max="11" width="12.08984375" customWidth="1"/>
    <col min="15" max="15" width="4.6328125" customWidth="1"/>
    <col min="23" max="23" width="4.6328125" customWidth="1"/>
    <col min="32" max="32" width="4.26953125" customWidth="1"/>
    <col min="34" max="34" width="13" customWidth="1"/>
    <col min="35" max="35" width="13.6328125" customWidth="1"/>
    <col min="38" max="38" width="12.6328125" customWidth="1"/>
    <col min="39" max="39" width="3.7265625" customWidth="1"/>
    <col min="40" max="40" width="5.26953125" bestFit="1" customWidth="1"/>
    <col min="41" max="41" width="17.36328125" customWidth="1"/>
    <col min="42" max="42" width="11" bestFit="1" customWidth="1"/>
    <col min="43" max="43" width="11.08984375" bestFit="1" customWidth="1"/>
  </cols>
  <sheetData>
    <row r="1" spans="2:47" ht="13" customHeight="1" x14ac:dyDescent="0.2">
      <c r="AI1" s="92"/>
      <c r="AK1" s="92"/>
      <c r="AL1" s="92"/>
      <c r="AP1" s="92"/>
      <c r="AQ1" s="2"/>
      <c r="AR1" s="92"/>
      <c r="AS1" s="2"/>
      <c r="AU1" s="2"/>
    </row>
    <row r="2" spans="2:47" ht="19.5" customHeight="1" x14ac:dyDescent="0.2">
      <c r="N2" s="92" t="s">
        <v>96</v>
      </c>
      <c r="V2" s="92" t="s">
        <v>96</v>
      </c>
      <c r="AE2" s="92" t="s">
        <v>98</v>
      </c>
      <c r="AI2" s="92" t="s">
        <v>96</v>
      </c>
      <c r="AK2" s="92" t="s">
        <v>247</v>
      </c>
      <c r="AL2" s="92"/>
      <c r="AP2" s="92"/>
      <c r="AQ2" s="2"/>
      <c r="AR2" s="92" t="s">
        <v>96</v>
      </c>
      <c r="AS2" s="2" t="s">
        <v>241</v>
      </c>
      <c r="AU2" s="2" t="s">
        <v>247</v>
      </c>
    </row>
    <row r="3" spans="2:47" ht="19.5" customHeight="1" thickBot="1" x14ac:dyDescent="0.25">
      <c r="D3" s="948" t="s">
        <v>50</v>
      </c>
      <c r="E3" s="949"/>
      <c r="F3" s="949"/>
      <c r="G3" s="949"/>
      <c r="H3" s="949"/>
      <c r="I3" s="949"/>
      <c r="J3" s="949"/>
      <c r="K3" s="949"/>
      <c r="L3" s="949"/>
      <c r="M3" s="949"/>
      <c r="N3" s="950"/>
      <c r="O3" s="54"/>
      <c r="P3" s="958" t="s">
        <v>51</v>
      </c>
      <c r="Q3" s="959"/>
      <c r="R3" s="959"/>
      <c r="S3" s="959"/>
      <c r="T3" s="959"/>
      <c r="U3" s="959"/>
      <c r="V3" s="960"/>
      <c r="X3" s="838" t="s">
        <v>40</v>
      </c>
      <c r="Y3" s="974"/>
      <c r="Z3" s="974"/>
      <c r="AA3" s="839"/>
      <c r="AB3" s="838" t="s">
        <v>41</v>
      </c>
      <c r="AC3" s="974"/>
      <c r="AD3" s="974"/>
      <c r="AE3" s="839"/>
      <c r="AG3" s="993" t="s">
        <v>19</v>
      </c>
      <c r="AH3" s="994"/>
      <c r="AI3" s="994"/>
      <c r="AJ3" s="994"/>
      <c r="AK3" s="994"/>
      <c r="AL3" s="995"/>
      <c r="AN3" s="993" t="s">
        <v>251</v>
      </c>
      <c r="AO3" s="994"/>
      <c r="AP3" s="994"/>
      <c r="AQ3" s="994"/>
      <c r="AR3" s="994"/>
      <c r="AS3" s="994"/>
      <c r="AT3" s="994"/>
      <c r="AU3" s="995"/>
    </row>
    <row r="4" spans="2:47" ht="19.5" customHeight="1" x14ac:dyDescent="0.2">
      <c r="B4" s="951"/>
      <c r="C4" s="952"/>
      <c r="D4" s="970" t="s">
        <v>256</v>
      </c>
      <c r="E4" s="971"/>
      <c r="F4" s="971"/>
      <c r="G4" s="961" t="s">
        <v>257</v>
      </c>
      <c r="H4" s="961" t="s">
        <v>380</v>
      </c>
      <c r="I4" s="990" t="s">
        <v>258</v>
      </c>
      <c r="J4" s="971"/>
      <c r="K4" s="991"/>
      <c r="L4" s="990" t="s">
        <v>260</v>
      </c>
      <c r="M4" s="971"/>
      <c r="N4" s="992"/>
      <c r="O4" s="72"/>
      <c r="P4" s="975" t="s">
        <v>89</v>
      </c>
      <c r="Q4" s="942" t="s">
        <v>30</v>
      </c>
      <c r="R4" s="955" t="s">
        <v>115</v>
      </c>
      <c r="S4" s="955" t="s">
        <v>381</v>
      </c>
      <c r="T4" s="955" t="s">
        <v>46</v>
      </c>
      <c r="U4" s="955" t="s">
        <v>90</v>
      </c>
      <c r="V4" s="964" t="s">
        <v>91</v>
      </c>
      <c r="X4" s="979" t="s">
        <v>240</v>
      </c>
      <c r="Y4" s="980"/>
      <c r="Z4" s="980"/>
      <c r="AA4" s="955" t="s">
        <v>47</v>
      </c>
      <c r="AB4" s="979" t="s">
        <v>254</v>
      </c>
      <c r="AC4" s="980"/>
      <c r="AD4" s="980"/>
      <c r="AE4" s="964" t="s">
        <v>48</v>
      </c>
      <c r="AG4" s="786" t="s">
        <v>234</v>
      </c>
      <c r="AH4" s="84"/>
      <c r="AI4" s="278"/>
      <c r="AJ4" s="786" t="s">
        <v>245</v>
      </c>
      <c r="AK4" s="278"/>
      <c r="AL4" s="795" t="s">
        <v>246</v>
      </c>
      <c r="AM4" s="271"/>
      <c r="AN4" s="938" t="s">
        <v>235</v>
      </c>
      <c r="AO4" s="939" t="s">
        <v>236</v>
      </c>
      <c r="AP4" s="786" t="s">
        <v>234</v>
      </c>
      <c r="AQ4" s="84"/>
      <c r="AR4" s="84"/>
      <c r="AS4" s="1002" t="s">
        <v>248</v>
      </c>
      <c r="AT4" s="786" t="s">
        <v>245</v>
      </c>
      <c r="AU4" s="278"/>
    </row>
    <row r="5" spans="2:47" ht="9" customHeight="1" x14ac:dyDescent="0.2">
      <c r="B5" s="953"/>
      <c r="C5" s="954"/>
      <c r="D5" s="967" t="s">
        <v>382</v>
      </c>
      <c r="E5" s="294"/>
      <c r="F5" s="294"/>
      <c r="G5" s="962"/>
      <c r="H5" s="962"/>
      <c r="I5" s="972" t="s">
        <v>259</v>
      </c>
      <c r="J5" s="294"/>
      <c r="K5" s="295"/>
      <c r="L5" s="972" t="s">
        <v>234</v>
      </c>
      <c r="M5" s="294"/>
      <c r="N5" s="300"/>
      <c r="O5" s="72"/>
      <c r="P5" s="976"/>
      <c r="Q5" s="978"/>
      <c r="R5" s="956"/>
      <c r="S5" s="956"/>
      <c r="T5" s="956"/>
      <c r="U5" s="956"/>
      <c r="V5" s="965"/>
      <c r="X5" s="996" t="s">
        <v>237</v>
      </c>
      <c r="Y5" s="998" t="s">
        <v>238</v>
      </c>
      <c r="Z5" s="998" t="s">
        <v>82</v>
      </c>
      <c r="AA5" s="956"/>
      <c r="AB5" s="996" t="s">
        <v>237</v>
      </c>
      <c r="AC5" s="998" t="s">
        <v>238</v>
      </c>
      <c r="AD5" s="998" t="s">
        <v>82</v>
      </c>
      <c r="AE5" s="965"/>
      <c r="AG5" s="788"/>
      <c r="AH5" s="981" t="s">
        <v>243</v>
      </c>
      <c r="AI5" s="299"/>
      <c r="AJ5" s="788"/>
      <c r="AK5" s="984" t="s">
        <v>37</v>
      </c>
      <c r="AL5" s="987"/>
      <c r="AM5" s="271"/>
      <c r="AN5" s="1000"/>
      <c r="AO5" s="1001"/>
      <c r="AP5" s="788"/>
      <c r="AQ5" s="981" t="s">
        <v>243</v>
      </c>
      <c r="AR5" s="299"/>
      <c r="AS5" s="1003"/>
      <c r="AT5" s="788"/>
      <c r="AU5" s="984" t="s">
        <v>37</v>
      </c>
    </row>
    <row r="6" spans="2:47" ht="7.5" customHeight="1" x14ac:dyDescent="0.2">
      <c r="B6" s="953"/>
      <c r="C6" s="954"/>
      <c r="D6" s="968"/>
      <c r="E6" s="972" t="s">
        <v>261</v>
      </c>
      <c r="F6" s="294"/>
      <c r="G6" s="962"/>
      <c r="H6" s="962"/>
      <c r="I6" s="989"/>
      <c r="J6" s="972" t="s">
        <v>261</v>
      </c>
      <c r="K6" s="295"/>
      <c r="L6" s="962"/>
      <c r="M6" s="972" t="s">
        <v>93</v>
      </c>
      <c r="N6" s="301"/>
      <c r="O6" s="72"/>
      <c r="P6" s="976"/>
      <c r="Q6" s="978"/>
      <c r="R6" s="956"/>
      <c r="S6" s="956"/>
      <c r="T6" s="956"/>
      <c r="U6" s="956"/>
      <c r="V6" s="965"/>
      <c r="X6" s="996"/>
      <c r="Y6" s="998"/>
      <c r="Z6" s="998"/>
      <c r="AA6" s="956"/>
      <c r="AB6" s="996"/>
      <c r="AC6" s="998"/>
      <c r="AD6" s="998"/>
      <c r="AE6" s="965"/>
      <c r="AG6" s="788"/>
      <c r="AH6" s="982"/>
      <c r="AI6" s="292"/>
      <c r="AJ6" s="788"/>
      <c r="AK6" s="985"/>
      <c r="AL6" s="987"/>
      <c r="AM6" s="271"/>
      <c r="AN6" s="1000"/>
      <c r="AO6" s="1001"/>
      <c r="AP6" s="788"/>
      <c r="AQ6" s="982"/>
      <c r="AR6" s="292"/>
      <c r="AS6" s="1003"/>
      <c r="AT6" s="788"/>
      <c r="AU6" s="985"/>
    </row>
    <row r="7" spans="2:47" ht="34.5" customHeight="1" thickBot="1" x14ac:dyDescent="0.25">
      <c r="B7" s="953"/>
      <c r="C7" s="954"/>
      <c r="D7" s="969"/>
      <c r="E7" s="973"/>
      <c r="F7" s="296" t="s">
        <v>262</v>
      </c>
      <c r="G7" s="963"/>
      <c r="H7" s="963"/>
      <c r="I7" s="973"/>
      <c r="J7" s="973"/>
      <c r="K7" s="297" t="s">
        <v>263</v>
      </c>
      <c r="L7" s="963"/>
      <c r="M7" s="963"/>
      <c r="N7" s="302" t="s">
        <v>264</v>
      </c>
      <c r="O7" s="72"/>
      <c r="P7" s="977"/>
      <c r="Q7" s="943"/>
      <c r="R7" s="957"/>
      <c r="S7" s="957"/>
      <c r="T7" s="957"/>
      <c r="U7" s="957"/>
      <c r="V7" s="966"/>
      <c r="W7" s="1"/>
      <c r="X7" s="997"/>
      <c r="Y7" s="999"/>
      <c r="Z7" s="999"/>
      <c r="AA7" s="957"/>
      <c r="AB7" s="997"/>
      <c r="AC7" s="999"/>
      <c r="AD7" s="999"/>
      <c r="AE7" s="966"/>
      <c r="AG7" s="790"/>
      <c r="AH7" s="983"/>
      <c r="AI7" s="290" t="s">
        <v>244</v>
      </c>
      <c r="AJ7" s="790"/>
      <c r="AK7" s="986"/>
      <c r="AL7" s="988"/>
      <c r="AM7" s="271"/>
      <c r="AN7" s="940"/>
      <c r="AO7" s="941"/>
      <c r="AP7" s="790"/>
      <c r="AQ7" s="983"/>
      <c r="AR7" s="291" t="s">
        <v>244</v>
      </c>
      <c r="AS7" s="1004"/>
      <c r="AT7" s="790"/>
      <c r="AU7" s="986"/>
    </row>
    <row r="8" spans="2:47" ht="20.149999999999999" customHeight="1" x14ac:dyDescent="0.2">
      <c r="B8" s="411">
        <v>1</v>
      </c>
      <c r="C8" s="475" t="s">
        <v>293</v>
      </c>
      <c r="D8" s="476">
        <f>計算シート１!F5</f>
        <v>0</v>
      </c>
      <c r="E8" s="477">
        <f>D8*関係係数シート!$E4</f>
        <v>0</v>
      </c>
      <c r="F8" s="478">
        <f>D8*関係係数シート!$F4</f>
        <v>0</v>
      </c>
      <c r="G8" s="477">
        <f t="array" ref="G8:G46">MMULT(関係係数シート!BG4:CS42,D8:D46)</f>
        <v>0</v>
      </c>
      <c r="H8" s="477">
        <f>G8*関係係数シート!D4</f>
        <v>0</v>
      </c>
      <c r="I8" s="479">
        <f t="array" ref="I8:I46">MMULT(関係係数シート!Q4:BC42,計算シート２!H8:H46)</f>
        <v>0</v>
      </c>
      <c r="J8" s="480">
        <f>I8*関係係数シート!$E4</f>
        <v>0</v>
      </c>
      <c r="K8" s="481">
        <f>I8*関係係数シート!$F4</f>
        <v>0</v>
      </c>
      <c r="L8" s="480">
        <f t="shared" ref="L8:L46" si="0">D8+I8</f>
        <v>0</v>
      </c>
      <c r="M8" s="480">
        <f t="shared" ref="M8:M46" si="1">E8+J8</f>
        <v>0</v>
      </c>
      <c r="N8" s="482">
        <f t="shared" ref="N8:N46" si="2">F8+K8</f>
        <v>0</v>
      </c>
      <c r="O8" s="70"/>
      <c r="P8" s="483"/>
      <c r="Q8" s="484"/>
      <c r="R8" s="485">
        <f>$Q$47*関係係数シート!G4</f>
        <v>0</v>
      </c>
      <c r="S8" s="485">
        <f>R8*関係係数シート!D4</f>
        <v>0</v>
      </c>
      <c r="T8" s="485">
        <f t="array" ref="T8:T46">MMULT(関係係数シート!Q4:BC42,S8:S46)</f>
        <v>0</v>
      </c>
      <c r="U8" s="485">
        <f>T8*関係係数シート!E4</f>
        <v>0</v>
      </c>
      <c r="V8" s="486">
        <f>T8*関係係数シート!F4</f>
        <v>0</v>
      </c>
      <c r="W8" s="3"/>
      <c r="X8" s="487">
        <f>ROUND(D8*関係係数シート!$H4,0)</f>
        <v>0</v>
      </c>
      <c r="Y8" s="488">
        <f>ROUND(I8*関係係数シート!$H4,0)</f>
        <v>0</v>
      </c>
      <c r="Z8" s="488">
        <f>X8+Y8</f>
        <v>0</v>
      </c>
      <c r="AA8" s="489">
        <f>ROUND(T8*関係係数シート!H4,0)</f>
        <v>0</v>
      </c>
      <c r="AB8" s="490">
        <f>ROUND(D8*関係係数シート!$I4,0)</f>
        <v>0</v>
      </c>
      <c r="AC8" s="491">
        <f>ROUND(I8*関係係数シート!$I4,0)</f>
        <v>0</v>
      </c>
      <c r="AD8" s="491">
        <f>AB8+AC8</f>
        <v>0</v>
      </c>
      <c r="AE8" s="492">
        <f>ROUND(T8*関係係数シート!I4,0)</f>
        <v>0</v>
      </c>
      <c r="AG8" s="493">
        <f t="shared" ref="AG8:AG46" si="3">L8+T8</f>
        <v>0</v>
      </c>
      <c r="AH8" s="494">
        <f t="shared" ref="AH8:AH46" si="4">M8+U8</f>
        <v>0</v>
      </c>
      <c r="AI8" s="495">
        <f t="shared" ref="AI8:AI46" si="5">N8+V8</f>
        <v>0</v>
      </c>
      <c r="AJ8" s="493">
        <f>Z8+AA8</f>
        <v>0</v>
      </c>
      <c r="AK8" s="496">
        <f>AD8+AE8</f>
        <v>0</v>
      </c>
      <c r="AL8" s="497">
        <f>RANK(AG8,$AG$8:$AG$46)</f>
        <v>1</v>
      </c>
      <c r="AM8" s="272"/>
      <c r="AN8" s="498">
        <v>1</v>
      </c>
      <c r="AO8" s="499" t="str">
        <f>INDEX($C$8:$C$46,MATCH(AN8,$AL$8:$AL$46,0),1)</f>
        <v>農林漁業</v>
      </c>
      <c r="AP8" s="500">
        <f>INDEX(AG$8:AG$46,MATCH($AN8,$AL$8:$AL$46,0),1)</f>
        <v>0</v>
      </c>
      <c r="AQ8" s="501">
        <f>INDEX(AH$8:AH$46,MATCH($AN8,$AL$8:$AL$46,0),1)</f>
        <v>0</v>
      </c>
      <c r="AR8" s="502">
        <f>INDEX(AI$8:AI$46,MATCH($AN8,$AL$8:$AL$46,0),1)</f>
        <v>0</v>
      </c>
      <c r="AS8" s="503" t="e">
        <f>SUM(AP$8:AP8)/SUM($AP$8:$AP$46)</f>
        <v>#N/A</v>
      </c>
      <c r="AT8" s="504">
        <f>INDEX(AJ$8:AJ$46,MATCH($AN8,$AL$8:$AL$46,0),1)</f>
        <v>0</v>
      </c>
      <c r="AU8" s="505">
        <f>INDEX(AK$8:AK$46,MATCH($AN8,$AL$8:$AL$46,0),1)</f>
        <v>0</v>
      </c>
    </row>
    <row r="9" spans="2:47" ht="20.149999999999999" customHeight="1" x14ac:dyDescent="0.2">
      <c r="B9" s="143">
        <v>2</v>
      </c>
      <c r="C9" s="506" t="s">
        <v>0</v>
      </c>
      <c r="D9" s="507">
        <f>計算シート１!F6</f>
        <v>0</v>
      </c>
      <c r="E9" s="508">
        <f>D9*関係係数シート!$E5</f>
        <v>0</v>
      </c>
      <c r="F9" s="509">
        <f>D9*関係係数シート!$F5</f>
        <v>0</v>
      </c>
      <c r="G9" s="508">
        <v>0</v>
      </c>
      <c r="H9" s="508">
        <f>G9*関係係数シート!D5</f>
        <v>0</v>
      </c>
      <c r="I9" s="510">
        <v>0</v>
      </c>
      <c r="J9" s="508">
        <f>I9*関係係数シート!$E5</f>
        <v>0</v>
      </c>
      <c r="K9" s="509">
        <f>I9*関係係数シート!$F5</f>
        <v>0</v>
      </c>
      <c r="L9" s="508">
        <f t="shared" si="0"/>
        <v>0</v>
      </c>
      <c r="M9" s="508">
        <f t="shared" si="1"/>
        <v>0</v>
      </c>
      <c r="N9" s="459">
        <f t="shared" si="2"/>
        <v>0</v>
      </c>
      <c r="O9" s="70"/>
      <c r="P9" s="511"/>
      <c r="Q9" s="512"/>
      <c r="R9" s="513">
        <f>$Q$47*関係係数シート!G5</f>
        <v>0</v>
      </c>
      <c r="S9" s="513">
        <f>R9*関係係数シート!D5</f>
        <v>0</v>
      </c>
      <c r="T9" s="513">
        <v>0</v>
      </c>
      <c r="U9" s="513">
        <f>T9*関係係数シート!E5</f>
        <v>0</v>
      </c>
      <c r="V9" s="514">
        <f>T9*関係係数シート!F5</f>
        <v>0</v>
      </c>
      <c r="W9" s="4"/>
      <c r="X9" s="515">
        <f>ROUND(D9*関係係数シート!$H5,0)</f>
        <v>0</v>
      </c>
      <c r="Y9" s="516">
        <f>ROUND(I9*関係係数シート!$H5,0)</f>
        <v>0</v>
      </c>
      <c r="Z9" s="516">
        <f t="shared" ref="Z9:Z46" si="6">X9+Y9</f>
        <v>0</v>
      </c>
      <c r="AA9" s="517">
        <f>ROUND(T9*関係係数シート!H5,0)</f>
        <v>0</v>
      </c>
      <c r="AB9" s="508">
        <f>ROUND(D9*関係係数シート!$I5,0)</f>
        <v>0</v>
      </c>
      <c r="AC9" s="509">
        <f>ROUND(I9*関係係数シート!$I5,0)</f>
        <v>0</v>
      </c>
      <c r="AD9" s="509">
        <f t="shared" ref="AD9:AD46" si="7">AB9+AC9</f>
        <v>0</v>
      </c>
      <c r="AE9" s="459">
        <f>ROUND(T9*関係係数シート!I5,0)</f>
        <v>0</v>
      </c>
      <c r="AG9" s="518">
        <f t="shared" si="3"/>
        <v>0</v>
      </c>
      <c r="AH9" s="519">
        <f t="shared" si="4"/>
        <v>0</v>
      </c>
      <c r="AI9" s="520">
        <f t="shared" si="5"/>
        <v>0</v>
      </c>
      <c r="AJ9" s="518">
        <f t="shared" ref="AJ9:AJ46" si="8">Z9+AA9</f>
        <v>0</v>
      </c>
      <c r="AK9" s="521">
        <f t="shared" ref="AK9:AK46" si="9">AD9+AE9</f>
        <v>0</v>
      </c>
      <c r="AL9" s="522">
        <f t="shared" ref="AL9:AL46" si="10">RANK(AG9,$AG$8:$AG$46)</f>
        <v>1</v>
      </c>
      <c r="AM9" s="272"/>
      <c r="AN9" s="523">
        <v>2</v>
      </c>
      <c r="AO9" s="524" t="e">
        <f t="shared" ref="AO9:AO46" si="11">INDEX($C$8:$C$46,MATCH(AN9,$AL$8:$AL$46,0),1)</f>
        <v>#N/A</v>
      </c>
      <c r="AP9" s="525" t="e">
        <f t="shared" ref="AP9:AP46" si="12">INDEX(AG$8:AG$46,MATCH($AN9,$AL$8:$AL$46,0),1)</f>
        <v>#N/A</v>
      </c>
      <c r="AQ9" s="526" t="e">
        <f t="shared" ref="AQ9:AQ46" si="13">INDEX(AH$8:AH$46,MATCH($AN9,$AL$8:$AL$46,0),1)</f>
        <v>#N/A</v>
      </c>
      <c r="AR9" s="527" t="e">
        <f t="shared" ref="AR9:AR46" si="14">INDEX(AI$8:AI$46,MATCH($AN9,$AL$8:$AL$46,0),1)</f>
        <v>#N/A</v>
      </c>
      <c r="AS9" s="528" t="e">
        <f>SUM(AP$8:AP9)/SUM($AP$8:$AP$46)</f>
        <v>#N/A</v>
      </c>
      <c r="AT9" s="529" t="e">
        <f t="shared" ref="AT9:AT46" si="15">INDEX(AJ$8:AJ$46,MATCH($AN9,$AL$8:$AL$46,0),1)</f>
        <v>#N/A</v>
      </c>
      <c r="AU9" s="530" t="e">
        <f t="shared" ref="AU9:AU46" si="16">INDEX(AK$8:AK$46,MATCH($AN9,$AL$8:$AL$46,0),1)</f>
        <v>#N/A</v>
      </c>
    </row>
    <row r="10" spans="2:47" ht="20.149999999999999" customHeight="1" x14ac:dyDescent="0.2">
      <c r="B10" s="143">
        <v>3</v>
      </c>
      <c r="C10" s="506" t="s">
        <v>67</v>
      </c>
      <c r="D10" s="507">
        <f>計算シート１!F7</f>
        <v>0</v>
      </c>
      <c r="E10" s="508">
        <f>D10*関係係数シート!$E6</f>
        <v>0</v>
      </c>
      <c r="F10" s="509">
        <f>D10*関係係数シート!$F6</f>
        <v>0</v>
      </c>
      <c r="G10" s="508">
        <v>0</v>
      </c>
      <c r="H10" s="508">
        <f>G10*関係係数シート!D6</f>
        <v>0</v>
      </c>
      <c r="I10" s="510">
        <v>0</v>
      </c>
      <c r="J10" s="508">
        <f>I10*関係係数シート!$E6</f>
        <v>0</v>
      </c>
      <c r="K10" s="509">
        <f>I10*関係係数シート!$F6</f>
        <v>0</v>
      </c>
      <c r="L10" s="508">
        <f t="shared" si="0"/>
        <v>0</v>
      </c>
      <c r="M10" s="508">
        <f t="shared" si="1"/>
        <v>0</v>
      </c>
      <c r="N10" s="459">
        <f t="shared" si="2"/>
        <v>0</v>
      </c>
      <c r="O10" s="70"/>
      <c r="P10" s="511"/>
      <c r="Q10" s="512"/>
      <c r="R10" s="513">
        <f>$Q$47*関係係数シート!G6</f>
        <v>0</v>
      </c>
      <c r="S10" s="513">
        <f>R10*関係係数シート!D6</f>
        <v>0</v>
      </c>
      <c r="T10" s="513">
        <v>0</v>
      </c>
      <c r="U10" s="513">
        <f>T10*関係係数シート!E6</f>
        <v>0</v>
      </c>
      <c r="V10" s="514">
        <f>T10*関係係数シート!F6</f>
        <v>0</v>
      </c>
      <c r="W10" s="4"/>
      <c r="X10" s="515">
        <f>ROUND(D10*関係係数シート!$H6,0)</f>
        <v>0</v>
      </c>
      <c r="Y10" s="516">
        <f>ROUND(I10*関係係数シート!$H6,0)</f>
        <v>0</v>
      </c>
      <c r="Z10" s="516">
        <f t="shared" si="6"/>
        <v>0</v>
      </c>
      <c r="AA10" s="517">
        <f>ROUND(T10*関係係数シート!H6,0)</f>
        <v>0</v>
      </c>
      <c r="AB10" s="508">
        <f>ROUND(D10*関係係数シート!$I6,0)</f>
        <v>0</v>
      </c>
      <c r="AC10" s="509">
        <f>ROUND(I10*関係係数シート!$I6,0)</f>
        <v>0</v>
      </c>
      <c r="AD10" s="509">
        <f t="shared" si="7"/>
        <v>0</v>
      </c>
      <c r="AE10" s="459">
        <f>ROUND(T10*関係係数シート!I6,0)</f>
        <v>0</v>
      </c>
      <c r="AG10" s="518">
        <f t="shared" si="3"/>
        <v>0</v>
      </c>
      <c r="AH10" s="519">
        <f t="shared" si="4"/>
        <v>0</v>
      </c>
      <c r="AI10" s="520">
        <f t="shared" si="5"/>
        <v>0</v>
      </c>
      <c r="AJ10" s="518">
        <f t="shared" si="8"/>
        <v>0</v>
      </c>
      <c r="AK10" s="521">
        <f t="shared" si="9"/>
        <v>0</v>
      </c>
      <c r="AL10" s="522">
        <f t="shared" si="10"/>
        <v>1</v>
      </c>
      <c r="AM10" s="272"/>
      <c r="AN10" s="523">
        <v>3</v>
      </c>
      <c r="AO10" s="524" t="e">
        <f t="shared" si="11"/>
        <v>#N/A</v>
      </c>
      <c r="AP10" s="525" t="e">
        <f t="shared" si="12"/>
        <v>#N/A</v>
      </c>
      <c r="AQ10" s="526" t="e">
        <f t="shared" si="13"/>
        <v>#N/A</v>
      </c>
      <c r="AR10" s="527" t="e">
        <f t="shared" si="14"/>
        <v>#N/A</v>
      </c>
      <c r="AS10" s="528" t="e">
        <f>SUM(AP$8:AP10)/SUM($AP$8:$AP$46)</f>
        <v>#N/A</v>
      </c>
      <c r="AT10" s="529" t="e">
        <f t="shared" si="15"/>
        <v>#N/A</v>
      </c>
      <c r="AU10" s="530" t="e">
        <f t="shared" si="16"/>
        <v>#N/A</v>
      </c>
    </row>
    <row r="11" spans="2:47" ht="20.149999999999999" customHeight="1" x14ac:dyDescent="0.2">
      <c r="B11" s="143">
        <v>4</v>
      </c>
      <c r="C11" s="506" t="s">
        <v>1</v>
      </c>
      <c r="D11" s="507">
        <f>計算シート１!F8</f>
        <v>0</v>
      </c>
      <c r="E11" s="508">
        <f>D11*関係係数シート!$E7</f>
        <v>0</v>
      </c>
      <c r="F11" s="509">
        <f>D11*関係係数シート!$F7</f>
        <v>0</v>
      </c>
      <c r="G11" s="508">
        <v>0</v>
      </c>
      <c r="H11" s="508">
        <f>G11*関係係数シート!D7</f>
        <v>0</v>
      </c>
      <c r="I11" s="510">
        <v>0</v>
      </c>
      <c r="J11" s="508">
        <f>I11*関係係数シート!$E7</f>
        <v>0</v>
      </c>
      <c r="K11" s="509">
        <f>I11*関係係数シート!$F7</f>
        <v>0</v>
      </c>
      <c r="L11" s="508">
        <f t="shared" si="0"/>
        <v>0</v>
      </c>
      <c r="M11" s="508">
        <f t="shared" si="1"/>
        <v>0</v>
      </c>
      <c r="N11" s="459">
        <f t="shared" si="2"/>
        <v>0</v>
      </c>
      <c r="O11" s="70"/>
      <c r="P11" s="511"/>
      <c r="Q11" s="512"/>
      <c r="R11" s="513">
        <f>$Q$47*関係係数シート!G7</f>
        <v>0</v>
      </c>
      <c r="S11" s="513">
        <f>R11*関係係数シート!D7</f>
        <v>0</v>
      </c>
      <c r="T11" s="513">
        <v>0</v>
      </c>
      <c r="U11" s="513">
        <f>T11*関係係数シート!E7</f>
        <v>0</v>
      </c>
      <c r="V11" s="514">
        <f>T11*関係係数シート!F7</f>
        <v>0</v>
      </c>
      <c r="W11" s="4"/>
      <c r="X11" s="515">
        <f>ROUND(D11*関係係数シート!$H7,0)</f>
        <v>0</v>
      </c>
      <c r="Y11" s="516">
        <f>ROUND(I11*関係係数シート!$H7,0)</f>
        <v>0</v>
      </c>
      <c r="Z11" s="516">
        <f t="shared" si="6"/>
        <v>0</v>
      </c>
      <c r="AA11" s="517">
        <f>ROUND(T11*関係係数シート!H7,0)</f>
        <v>0</v>
      </c>
      <c r="AB11" s="508">
        <f>ROUND(D11*関係係数シート!$I7,0)</f>
        <v>0</v>
      </c>
      <c r="AC11" s="509">
        <f>ROUND(I11*関係係数シート!$I7,0)</f>
        <v>0</v>
      </c>
      <c r="AD11" s="509">
        <f t="shared" si="7"/>
        <v>0</v>
      </c>
      <c r="AE11" s="459">
        <f>ROUND(T11*関係係数シート!I7,0)</f>
        <v>0</v>
      </c>
      <c r="AG11" s="518">
        <f t="shared" si="3"/>
        <v>0</v>
      </c>
      <c r="AH11" s="519">
        <f t="shared" si="4"/>
        <v>0</v>
      </c>
      <c r="AI11" s="520">
        <f t="shared" si="5"/>
        <v>0</v>
      </c>
      <c r="AJ11" s="518">
        <f t="shared" si="8"/>
        <v>0</v>
      </c>
      <c r="AK11" s="521">
        <f t="shared" si="9"/>
        <v>0</v>
      </c>
      <c r="AL11" s="522">
        <f t="shared" si="10"/>
        <v>1</v>
      </c>
      <c r="AM11" s="272"/>
      <c r="AN11" s="523">
        <v>4</v>
      </c>
      <c r="AO11" s="524" t="e">
        <f t="shared" si="11"/>
        <v>#N/A</v>
      </c>
      <c r="AP11" s="525" t="e">
        <f t="shared" si="12"/>
        <v>#N/A</v>
      </c>
      <c r="AQ11" s="526" t="e">
        <f t="shared" si="13"/>
        <v>#N/A</v>
      </c>
      <c r="AR11" s="527" t="e">
        <f t="shared" si="14"/>
        <v>#N/A</v>
      </c>
      <c r="AS11" s="528" t="e">
        <f>SUM(AP$8:AP11)/SUM($AP$8:$AP$46)</f>
        <v>#N/A</v>
      </c>
      <c r="AT11" s="529" t="e">
        <f t="shared" si="15"/>
        <v>#N/A</v>
      </c>
      <c r="AU11" s="530" t="e">
        <f t="shared" si="16"/>
        <v>#N/A</v>
      </c>
    </row>
    <row r="12" spans="2:47" ht="20.149999999999999" customHeight="1" x14ac:dyDescent="0.2">
      <c r="B12" s="415">
        <v>5</v>
      </c>
      <c r="C12" s="531" t="s">
        <v>2</v>
      </c>
      <c r="D12" s="532">
        <f>計算シート１!F9</f>
        <v>0</v>
      </c>
      <c r="E12" s="533">
        <f>D12*関係係数シート!$E8</f>
        <v>0</v>
      </c>
      <c r="F12" s="534">
        <f>D12*関係係数シート!$F8</f>
        <v>0</v>
      </c>
      <c r="G12" s="533">
        <v>0</v>
      </c>
      <c r="H12" s="533">
        <f>G12*関係係数シート!D8</f>
        <v>0</v>
      </c>
      <c r="I12" s="535">
        <v>0</v>
      </c>
      <c r="J12" s="533">
        <f>I12*関係係数シート!$E8</f>
        <v>0</v>
      </c>
      <c r="K12" s="534">
        <f>I12*関係係数シート!$F8</f>
        <v>0</v>
      </c>
      <c r="L12" s="533">
        <f t="shared" si="0"/>
        <v>0</v>
      </c>
      <c r="M12" s="533">
        <f t="shared" si="1"/>
        <v>0</v>
      </c>
      <c r="N12" s="463">
        <f t="shared" si="2"/>
        <v>0</v>
      </c>
      <c r="O12" s="70"/>
      <c r="P12" s="536"/>
      <c r="Q12" s="537"/>
      <c r="R12" s="538">
        <f>$Q$47*関係係数シート!G8</f>
        <v>0</v>
      </c>
      <c r="S12" s="538">
        <f>R12*関係係数シート!D8</f>
        <v>0</v>
      </c>
      <c r="T12" s="538">
        <v>0</v>
      </c>
      <c r="U12" s="538">
        <f>T12*関係係数シート!E8</f>
        <v>0</v>
      </c>
      <c r="V12" s="539">
        <f>T12*関係係数シート!F8</f>
        <v>0</v>
      </c>
      <c r="W12" s="4"/>
      <c r="X12" s="540">
        <f>ROUND(D12*関係係数シート!$H8,0)</f>
        <v>0</v>
      </c>
      <c r="Y12" s="541">
        <f>ROUND(I12*関係係数シート!$H8,0)</f>
        <v>0</v>
      </c>
      <c r="Z12" s="541">
        <f t="shared" si="6"/>
        <v>0</v>
      </c>
      <c r="AA12" s="542">
        <f>ROUND(T12*関係係数シート!H8,0)</f>
        <v>0</v>
      </c>
      <c r="AB12" s="533">
        <f>ROUND(D12*関係係数シート!$I8,0)</f>
        <v>0</v>
      </c>
      <c r="AC12" s="534">
        <f>ROUND(I12*関係係数シート!$I8,0)</f>
        <v>0</v>
      </c>
      <c r="AD12" s="534">
        <f t="shared" si="7"/>
        <v>0</v>
      </c>
      <c r="AE12" s="463">
        <f>ROUND(T12*関係係数シート!I8,0)</f>
        <v>0</v>
      </c>
      <c r="AG12" s="543">
        <f t="shared" si="3"/>
        <v>0</v>
      </c>
      <c r="AH12" s="544">
        <f t="shared" si="4"/>
        <v>0</v>
      </c>
      <c r="AI12" s="545">
        <f t="shared" si="5"/>
        <v>0</v>
      </c>
      <c r="AJ12" s="543">
        <f t="shared" si="8"/>
        <v>0</v>
      </c>
      <c r="AK12" s="546">
        <f t="shared" si="9"/>
        <v>0</v>
      </c>
      <c r="AL12" s="547">
        <f t="shared" si="10"/>
        <v>1</v>
      </c>
      <c r="AM12" s="272"/>
      <c r="AN12" s="548">
        <v>5</v>
      </c>
      <c r="AO12" s="549" t="e">
        <f t="shared" si="11"/>
        <v>#N/A</v>
      </c>
      <c r="AP12" s="550" t="e">
        <f t="shared" si="12"/>
        <v>#N/A</v>
      </c>
      <c r="AQ12" s="551" t="e">
        <f t="shared" si="13"/>
        <v>#N/A</v>
      </c>
      <c r="AR12" s="552" t="e">
        <f t="shared" si="14"/>
        <v>#N/A</v>
      </c>
      <c r="AS12" s="553" t="e">
        <f>SUM(AP$8:AP12)/SUM($AP$8:$AP$46)</f>
        <v>#N/A</v>
      </c>
      <c r="AT12" s="554" t="e">
        <f t="shared" si="15"/>
        <v>#N/A</v>
      </c>
      <c r="AU12" s="555" t="e">
        <f t="shared" si="16"/>
        <v>#N/A</v>
      </c>
    </row>
    <row r="13" spans="2:47" ht="20.149999999999999" customHeight="1" x14ac:dyDescent="0.2">
      <c r="B13" s="407">
        <v>6</v>
      </c>
      <c r="C13" s="556" t="s">
        <v>3</v>
      </c>
      <c r="D13" s="557">
        <f>計算シート１!F10</f>
        <v>0</v>
      </c>
      <c r="E13" s="558">
        <f>D13*関係係数シート!$E9</f>
        <v>0</v>
      </c>
      <c r="F13" s="559">
        <f>D13*関係係数シート!$F9</f>
        <v>0</v>
      </c>
      <c r="G13" s="558">
        <v>0</v>
      </c>
      <c r="H13" s="558">
        <f>G13*関係係数シート!D9</f>
        <v>0</v>
      </c>
      <c r="I13" s="560">
        <v>0</v>
      </c>
      <c r="J13" s="558">
        <f>I13*関係係数シート!$E9</f>
        <v>0</v>
      </c>
      <c r="K13" s="559">
        <f>I13*関係係数シート!$F9</f>
        <v>0</v>
      </c>
      <c r="L13" s="558">
        <f t="shared" si="0"/>
        <v>0</v>
      </c>
      <c r="M13" s="558">
        <f t="shared" si="1"/>
        <v>0</v>
      </c>
      <c r="N13" s="467">
        <f t="shared" si="2"/>
        <v>0</v>
      </c>
      <c r="O13" s="70"/>
      <c r="P13" s="561"/>
      <c r="Q13" s="562"/>
      <c r="R13" s="563">
        <f>$Q$47*関係係数シート!G9</f>
        <v>0</v>
      </c>
      <c r="S13" s="563">
        <f>R13*関係係数シート!D9</f>
        <v>0</v>
      </c>
      <c r="T13" s="563">
        <v>0</v>
      </c>
      <c r="U13" s="563">
        <f>T13*関係係数シート!E9</f>
        <v>0</v>
      </c>
      <c r="V13" s="564">
        <f>T13*関係係数シート!F9</f>
        <v>0</v>
      </c>
      <c r="W13" s="4"/>
      <c r="X13" s="565">
        <f>ROUND(D13*関係係数シート!$H9,0)</f>
        <v>0</v>
      </c>
      <c r="Y13" s="566">
        <f>ROUND(I13*関係係数シート!$H9,0)</f>
        <v>0</v>
      </c>
      <c r="Z13" s="566">
        <f t="shared" si="6"/>
        <v>0</v>
      </c>
      <c r="AA13" s="567">
        <f>ROUND(T13*関係係数シート!H9,0)</f>
        <v>0</v>
      </c>
      <c r="AB13" s="558">
        <f>ROUND(D13*関係係数シート!$I9,0)</f>
        <v>0</v>
      </c>
      <c r="AC13" s="559">
        <f>ROUND(I13*関係係数シート!$I9,0)</f>
        <v>0</v>
      </c>
      <c r="AD13" s="559">
        <f t="shared" si="7"/>
        <v>0</v>
      </c>
      <c r="AE13" s="467">
        <f>ROUND(T13*関係係数シート!I9,0)</f>
        <v>0</v>
      </c>
      <c r="AG13" s="568">
        <f t="shared" si="3"/>
        <v>0</v>
      </c>
      <c r="AH13" s="569">
        <f t="shared" si="4"/>
        <v>0</v>
      </c>
      <c r="AI13" s="570">
        <f t="shared" si="5"/>
        <v>0</v>
      </c>
      <c r="AJ13" s="568">
        <f t="shared" si="8"/>
        <v>0</v>
      </c>
      <c r="AK13" s="571">
        <f t="shared" si="9"/>
        <v>0</v>
      </c>
      <c r="AL13" s="572">
        <f t="shared" si="10"/>
        <v>1</v>
      </c>
      <c r="AM13" s="272"/>
      <c r="AN13" s="573">
        <v>6</v>
      </c>
      <c r="AO13" s="574" t="e">
        <f t="shared" si="11"/>
        <v>#N/A</v>
      </c>
      <c r="AP13" s="575" t="e">
        <f t="shared" si="12"/>
        <v>#N/A</v>
      </c>
      <c r="AQ13" s="576" t="e">
        <f t="shared" si="13"/>
        <v>#N/A</v>
      </c>
      <c r="AR13" s="577" t="e">
        <f t="shared" si="14"/>
        <v>#N/A</v>
      </c>
      <c r="AS13" s="578" t="e">
        <f>SUM(AP$8:AP13)/SUM($AP$8:$AP$46)</f>
        <v>#N/A</v>
      </c>
      <c r="AT13" s="579" t="e">
        <f t="shared" si="15"/>
        <v>#N/A</v>
      </c>
      <c r="AU13" s="580" t="e">
        <f t="shared" si="16"/>
        <v>#N/A</v>
      </c>
    </row>
    <row r="14" spans="2:47" ht="20.149999999999999" customHeight="1" x14ac:dyDescent="0.2">
      <c r="B14" s="143">
        <v>7</v>
      </c>
      <c r="C14" s="506" t="s">
        <v>4</v>
      </c>
      <c r="D14" s="507">
        <f>計算シート１!F11</f>
        <v>0</v>
      </c>
      <c r="E14" s="508">
        <f>D14*関係係数シート!$E10</f>
        <v>0</v>
      </c>
      <c r="F14" s="509">
        <f>D14*関係係数シート!$F10</f>
        <v>0</v>
      </c>
      <c r="G14" s="508">
        <v>0</v>
      </c>
      <c r="H14" s="508">
        <f>G14*関係係数シート!D10</f>
        <v>0</v>
      </c>
      <c r="I14" s="510">
        <v>0</v>
      </c>
      <c r="J14" s="508">
        <f>I14*関係係数シート!$E10</f>
        <v>0</v>
      </c>
      <c r="K14" s="509">
        <f>I14*関係係数シート!$F10</f>
        <v>0</v>
      </c>
      <c r="L14" s="508">
        <f t="shared" si="0"/>
        <v>0</v>
      </c>
      <c r="M14" s="508">
        <f t="shared" si="1"/>
        <v>0</v>
      </c>
      <c r="N14" s="459">
        <f t="shared" si="2"/>
        <v>0</v>
      </c>
      <c r="O14" s="70"/>
      <c r="P14" s="511"/>
      <c r="Q14" s="512"/>
      <c r="R14" s="513">
        <f>$Q$47*関係係数シート!G10</f>
        <v>0</v>
      </c>
      <c r="S14" s="513">
        <f>R14*関係係数シート!D10</f>
        <v>0</v>
      </c>
      <c r="T14" s="513">
        <v>0</v>
      </c>
      <c r="U14" s="513">
        <f>T14*関係係数シート!E10</f>
        <v>0</v>
      </c>
      <c r="V14" s="514">
        <f>T14*関係係数シート!F10</f>
        <v>0</v>
      </c>
      <c r="W14" s="4"/>
      <c r="X14" s="515">
        <f>ROUND(D14*関係係数シート!$H10,0)</f>
        <v>0</v>
      </c>
      <c r="Y14" s="516">
        <f>ROUND(I14*関係係数シート!$H10,0)</f>
        <v>0</v>
      </c>
      <c r="Z14" s="516">
        <f t="shared" si="6"/>
        <v>0</v>
      </c>
      <c r="AA14" s="517">
        <f>ROUND(T14*関係係数シート!H10,0)</f>
        <v>0</v>
      </c>
      <c r="AB14" s="508">
        <f>ROUND(D14*関係係数シート!$I10,0)</f>
        <v>0</v>
      </c>
      <c r="AC14" s="509">
        <f>ROUND(I14*関係係数シート!$I10,0)</f>
        <v>0</v>
      </c>
      <c r="AD14" s="509">
        <f t="shared" si="7"/>
        <v>0</v>
      </c>
      <c r="AE14" s="459">
        <f>ROUND(T14*関係係数シート!I10,0)</f>
        <v>0</v>
      </c>
      <c r="AG14" s="518">
        <f t="shared" si="3"/>
        <v>0</v>
      </c>
      <c r="AH14" s="519">
        <f t="shared" si="4"/>
        <v>0</v>
      </c>
      <c r="AI14" s="520">
        <f t="shared" si="5"/>
        <v>0</v>
      </c>
      <c r="AJ14" s="518">
        <f t="shared" si="8"/>
        <v>0</v>
      </c>
      <c r="AK14" s="521">
        <f t="shared" si="9"/>
        <v>0</v>
      </c>
      <c r="AL14" s="522">
        <f t="shared" si="10"/>
        <v>1</v>
      </c>
      <c r="AM14" s="272"/>
      <c r="AN14" s="523">
        <v>7</v>
      </c>
      <c r="AO14" s="524" t="e">
        <f t="shared" si="11"/>
        <v>#N/A</v>
      </c>
      <c r="AP14" s="525" t="e">
        <f t="shared" si="12"/>
        <v>#N/A</v>
      </c>
      <c r="AQ14" s="526" t="e">
        <f t="shared" si="13"/>
        <v>#N/A</v>
      </c>
      <c r="AR14" s="527" t="e">
        <f t="shared" si="14"/>
        <v>#N/A</v>
      </c>
      <c r="AS14" s="528" t="e">
        <f>SUM(AP$8:AP14)/SUM($AP$8:$AP$46)</f>
        <v>#N/A</v>
      </c>
      <c r="AT14" s="529" t="e">
        <f t="shared" si="15"/>
        <v>#N/A</v>
      </c>
      <c r="AU14" s="530" t="e">
        <f t="shared" si="16"/>
        <v>#N/A</v>
      </c>
    </row>
    <row r="15" spans="2:47" ht="20.149999999999999" customHeight="1" x14ac:dyDescent="0.2">
      <c r="B15" s="143">
        <v>8</v>
      </c>
      <c r="C15" s="506" t="s">
        <v>294</v>
      </c>
      <c r="D15" s="507">
        <f>計算シート１!F12</f>
        <v>0</v>
      </c>
      <c r="E15" s="508">
        <f>D15*関係係数シート!$E11</f>
        <v>0</v>
      </c>
      <c r="F15" s="509">
        <f>D15*関係係数シート!$F11</f>
        <v>0</v>
      </c>
      <c r="G15" s="508">
        <v>0</v>
      </c>
      <c r="H15" s="508">
        <f>G15*関係係数シート!D11</f>
        <v>0</v>
      </c>
      <c r="I15" s="510">
        <v>0</v>
      </c>
      <c r="J15" s="508">
        <f>I15*関係係数シート!$E11</f>
        <v>0</v>
      </c>
      <c r="K15" s="509">
        <f>I15*関係係数シート!$F11</f>
        <v>0</v>
      </c>
      <c r="L15" s="508">
        <f t="shared" si="0"/>
        <v>0</v>
      </c>
      <c r="M15" s="508">
        <f t="shared" si="1"/>
        <v>0</v>
      </c>
      <c r="N15" s="459">
        <f t="shared" si="2"/>
        <v>0</v>
      </c>
      <c r="O15" s="70"/>
      <c r="P15" s="511"/>
      <c r="Q15" s="512"/>
      <c r="R15" s="513">
        <f>$Q$47*関係係数シート!G11</f>
        <v>0</v>
      </c>
      <c r="S15" s="513">
        <f>R15*関係係数シート!D11</f>
        <v>0</v>
      </c>
      <c r="T15" s="513">
        <v>0</v>
      </c>
      <c r="U15" s="513">
        <f>T15*関係係数シート!E11</f>
        <v>0</v>
      </c>
      <c r="V15" s="514">
        <f>T15*関係係数シート!F11</f>
        <v>0</v>
      </c>
      <c r="W15" s="4"/>
      <c r="X15" s="515">
        <f>ROUND(D15*関係係数シート!$H11,0)</f>
        <v>0</v>
      </c>
      <c r="Y15" s="516">
        <f>ROUND(I15*関係係数シート!$H11,0)</f>
        <v>0</v>
      </c>
      <c r="Z15" s="516">
        <f t="shared" si="6"/>
        <v>0</v>
      </c>
      <c r="AA15" s="517">
        <f>ROUND(T15*関係係数シート!H11,0)</f>
        <v>0</v>
      </c>
      <c r="AB15" s="508">
        <f>ROUND(D15*関係係数シート!$I11,0)</f>
        <v>0</v>
      </c>
      <c r="AC15" s="509">
        <f>ROUND(I15*関係係数シート!$I11,0)</f>
        <v>0</v>
      </c>
      <c r="AD15" s="509">
        <f t="shared" si="7"/>
        <v>0</v>
      </c>
      <c r="AE15" s="459">
        <f>ROUND(T15*関係係数シート!I11,0)</f>
        <v>0</v>
      </c>
      <c r="AG15" s="518">
        <f t="shared" si="3"/>
        <v>0</v>
      </c>
      <c r="AH15" s="519">
        <f t="shared" si="4"/>
        <v>0</v>
      </c>
      <c r="AI15" s="520">
        <f t="shared" si="5"/>
        <v>0</v>
      </c>
      <c r="AJ15" s="518">
        <f t="shared" si="8"/>
        <v>0</v>
      </c>
      <c r="AK15" s="521">
        <f t="shared" si="9"/>
        <v>0</v>
      </c>
      <c r="AL15" s="522">
        <f t="shared" si="10"/>
        <v>1</v>
      </c>
      <c r="AM15" s="272"/>
      <c r="AN15" s="523">
        <v>8</v>
      </c>
      <c r="AO15" s="524" t="e">
        <f t="shared" si="11"/>
        <v>#N/A</v>
      </c>
      <c r="AP15" s="525" t="e">
        <f t="shared" si="12"/>
        <v>#N/A</v>
      </c>
      <c r="AQ15" s="526" t="e">
        <f t="shared" si="13"/>
        <v>#N/A</v>
      </c>
      <c r="AR15" s="527" t="e">
        <f t="shared" si="14"/>
        <v>#N/A</v>
      </c>
      <c r="AS15" s="528" t="e">
        <f>SUM(AP$8:AP15)/SUM($AP$8:$AP$46)</f>
        <v>#N/A</v>
      </c>
      <c r="AT15" s="529" t="e">
        <f t="shared" si="15"/>
        <v>#N/A</v>
      </c>
      <c r="AU15" s="530" t="e">
        <f t="shared" si="16"/>
        <v>#N/A</v>
      </c>
    </row>
    <row r="16" spans="2:47" ht="20.149999999999999" customHeight="1" x14ac:dyDescent="0.2">
      <c r="B16" s="143">
        <v>9</v>
      </c>
      <c r="C16" s="506" t="s">
        <v>5</v>
      </c>
      <c r="D16" s="507">
        <f>計算シート１!F13</f>
        <v>0</v>
      </c>
      <c r="E16" s="508">
        <f>D16*関係係数シート!$E12</f>
        <v>0</v>
      </c>
      <c r="F16" s="509">
        <f>D16*関係係数シート!$F12</f>
        <v>0</v>
      </c>
      <c r="G16" s="508">
        <v>0</v>
      </c>
      <c r="H16" s="508">
        <f>G16*関係係数シート!D12</f>
        <v>0</v>
      </c>
      <c r="I16" s="510">
        <v>0</v>
      </c>
      <c r="J16" s="508">
        <f>I16*関係係数シート!$E12</f>
        <v>0</v>
      </c>
      <c r="K16" s="509">
        <f>I16*関係係数シート!$F12</f>
        <v>0</v>
      </c>
      <c r="L16" s="508">
        <f t="shared" si="0"/>
        <v>0</v>
      </c>
      <c r="M16" s="508">
        <f t="shared" si="1"/>
        <v>0</v>
      </c>
      <c r="N16" s="459">
        <f t="shared" si="2"/>
        <v>0</v>
      </c>
      <c r="O16" s="70"/>
      <c r="P16" s="511"/>
      <c r="Q16" s="512"/>
      <c r="R16" s="513">
        <f>$Q$47*関係係数シート!G12</f>
        <v>0</v>
      </c>
      <c r="S16" s="513">
        <f>R16*関係係数シート!D12</f>
        <v>0</v>
      </c>
      <c r="T16" s="513">
        <v>0</v>
      </c>
      <c r="U16" s="513">
        <f>T16*関係係数シート!E12</f>
        <v>0</v>
      </c>
      <c r="V16" s="514">
        <f>T16*関係係数シート!F12</f>
        <v>0</v>
      </c>
      <c r="W16" s="4"/>
      <c r="X16" s="515">
        <f>ROUND(D16*関係係数シート!$H12,0)</f>
        <v>0</v>
      </c>
      <c r="Y16" s="516">
        <f>ROUND(I16*関係係数シート!$H12,0)</f>
        <v>0</v>
      </c>
      <c r="Z16" s="516">
        <f t="shared" si="6"/>
        <v>0</v>
      </c>
      <c r="AA16" s="517">
        <f>ROUND(T16*関係係数シート!H12,0)</f>
        <v>0</v>
      </c>
      <c r="AB16" s="508">
        <f>ROUND(D16*関係係数シート!$I12,0)</f>
        <v>0</v>
      </c>
      <c r="AC16" s="509">
        <f>ROUND(I16*関係係数シート!$I12,0)</f>
        <v>0</v>
      </c>
      <c r="AD16" s="509">
        <f t="shared" si="7"/>
        <v>0</v>
      </c>
      <c r="AE16" s="459">
        <f>ROUND(T16*関係係数シート!I12,0)</f>
        <v>0</v>
      </c>
      <c r="AG16" s="518">
        <f t="shared" si="3"/>
        <v>0</v>
      </c>
      <c r="AH16" s="519">
        <f t="shared" si="4"/>
        <v>0</v>
      </c>
      <c r="AI16" s="520">
        <f t="shared" si="5"/>
        <v>0</v>
      </c>
      <c r="AJ16" s="518">
        <f t="shared" si="8"/>
        <v>0</v>
      </c>
      <c r="AK16" s="521">
        <f t="shared" si="9"/>
        <v>0</v>
      </c>
      <c r="AL16" s="522">
        <f t="shared" si="10"/>
        <v>1</v>
      </c>
      <c r="AM16" s="272"/>
      <c r="AN16" s="523">
        <v>9</v>
      </c>
      <c r="AO16" s="524" t="e">
        <f t="shared" si="11"/>
        <v>#N/A</v>
      </c>
      <c r="AP16" s="525" t="e">
        <f t="shared" si="12"/>
        <v>#N/A</v>
      </c>
      <c r="AQ16" s="526" t="e">
        <f t="shared" si="13"/>
        <v>#N/A</v>
      </c>
      <c r="AR16" s="527" t="e">
        <f t="shared" si="14"/>
        <v>#N/A</v>
      </c>
      <c r="AS16" s="528" t="e">
        <f>SUM(AP$8:AP16)/SUM($AP$8:$AP$46)</f>
        <v>#N/A</v>
      </c>
      <c r="AT16" s="529" t="e">
        <f t="shared" si="15"/>
        <v>#N/A</v>
      </c>
      <c r="AU16" s="530" t="e">
        <f t="shared" si="16"/>
        <v>#N/A</v>
      </c>
    </row>
    <row r="17" spans="2:47" ht="20.149999999999999" customHeight="1" x14ac:dyDescent="0.2">
      <c r="B17" s="419">
        <v>10</v>
      </c>
      <c r="C17" s="531" t="s">
        <v>6</v>
      </c>
      <c r="D17" s="532">
        <f>計算シート１!F14</f>
        <v>0</v>
      </c>
      <c r="E17" s="533">
        <f>D17*関係係数シート!$E13</f>
        <v>0</v>
      </c>
      <c r="F17" s="534">
        <f>D17*関係係数シート!$F13</f>
        <v>0</v>
      </c>
      <c r="G17" s="533">
        <v>0</v>
      </c>
      <c r="H17" s="533">
        <f>G17*関係係数シート!D13</f>
        <v>0</v>
      </c>
      <c r="I17" s="535">
        <v>0</v>
      </c>
      <c r="J17" s="533">
        <f>I17*関係係数シート!$E13</f>
        <v>0</v>
      </c>
      <c r="K17" s="534">
        <f>I17*関係係数シート!$F13</f>
        <v>0</v>
      </c>
      <c r="L17" s="533">
        <f t="shared" si="0"/>
        <v>0</v>
      </c>
      <c r="M17" s="533">
        <f t="shared" si="1"/>
        <v>0</v>
      </c>
      <c r="N17" s="463">
        <f t="shared" si="2"/>
        <v>0</v>
      </c>
      <c r="O17" s="70"/>
      <c r="P17" s="536"/>
      <c r="Q17" s="537"/>
      <c r="R17" s="538">
        <f>$Q$47*関係係数シート!G13</f>
        <v>0</v>
      </c>
      <c r="S17" s="538">
        <f>R17*関係係数シート!D13</f>
        <v>0</v>
      </c>
      <c r="T17" s="538">
        <v>0</v>
      </c>
      <c r="U17" s="538">
        <f>T17*関係係数シート!E13</f>
        <v>0</v>
      </c>
      <c r="V17" s="539">
        <f>T17*関係係数シート!F13</f>
        <v>0</v>
      </c>
      <c r="W17" s="4"/>
      <c r="X17" s="540">
        <f>ROUND(D17*関係係数シート!$H13,0)</f>
        <v>0</v>
      </c>
      <c r="Y17" s="541">
        <f>ROUND(I17*関係係数シート!$H13,0)</f>
        <v>0</v>
      </c>
      <c r="Z17" s="541">
        <f t="shared" si="6"/>
        <v>0</v>
      </c>
      <c r="AA17" s="542">
        <f>ROUND(T17*関係係数シート!H13,0)</f>
        <v>0</v>
      </c>
      <c r="AB17" s="533">
        <f>ROUND(D17*関係係数シート!$I13,0)</f>
        <v>0</v>
      </c>
      <c r="AC17" s="534">
        <f>ROUND(I17*関係係数シート!$I13,0)</f>
        <v>0</v>
      </c>
      <c r="AD17" s="534">
        <f t="shared" si="7"/>
        <v>0</v>
      </c>
      <c r="AE17" s="463">
        <f>ROUND(T17*関係係数シート!I13,0)</f>
        <v>0</v>
      </c>
      <c r="AG17" s="543">
        <f t="shared" si="3"/>
        <v>0</v>
      </c>
      <c r="AH17" s="544">
        <f t="shared" si="4"/>
        <v>0</v>
      </c>
      <c r="AI17" s="545">
        <f t="shared" si="5"/>
        <v>0</v>
      </c>
      <c r="AJ17" s="543">
        <f t="shared" si="8"/>
        <v>0</v>
      </c>
      <c r="AK17" s="546">
        <f t="shared" si="9"/>
        <v>0</v>
      </c>
      <c r="AL17" s="547">
        <f t="shared" si="10"/>
        <v>1</v>
      </c>
      <c r="AM17" s="272"/>
      <c r="AN17" s="548">
        <v>10</v>
      </c>
      <c r="AO17" s="549" t="e">
        <f t="shared" si="11"/>
        <v>#N/A</v>
      </c>
      <c r="AP17" s="550" t="e">
        <f t="shared" si="12"/>
        <v>#N/A</v>
      </c>
      <c r="AQ17" s="551" t="e">
        <f t="shared" si="13"/>
        <v>#N/A</v>
      </c>
      <c r="AR17" s="552" t="e">
        <f t="shared" si="14"/>
        <v>#N/A</v>
      </c>
      <c r="AS17" s="553" t="e">
        <f>SUM(AP$8:AP17)/SUM($AP$8:$AP$46)</f>
        <v>#N/A</v>
      </c>
      <c r="AT17" s="554" t="e">
        <f t="shared" si="15"/>
        <v>#N/A</v>
      </c>
      <c r="AU17" s="555" t="e">
        <f t="shared" si="16"/>
        <v>#N/A</v>
      </c>
    </row>
    <row r="18" spans="2:47" ht="20.149999999999999" customHeight="1" x14ac:dyDescent="0.2">
      <c r="B18" s="421">
        <v>11</v>
      </c>
      <c r="C18" s="556" t="s">
        <v>7</v>
      </c>
      <c r="D18" s="557">
        <f>計算シート１!F15</f>
        <v>0</v>
      </c>
      <c r="E18" s="558">
        <f>D18*関係係数シート!$E14</f>
        <v>0</v>
      </c>
      <c r="F18" s="559">
        <f>D18*関係係数シート!$F14</f>
        <v>0</v>
      </c>
      <c r="G18" s="558">
        <v>0</v>
      </c>
      <c r="H18" s="558">
        <f>G18*関係係数シート!D14</f>
        <v>0</v>
      </c>
      <c r="I18" s="560">
        <v>0</v>
      </c>
      <c r="J18" s="558">
        <f>I18*関係係数シート!$E14</f>
        <v>0</v>
      </c>
      <c r="K18" s="559">
        <f>I18*関係係数シート!$F14</f>
        <v>0</v>
      </c>
      <c r="L18" s="558">
        <f t="shared" si="0"/>
        <v>0</v>
      </c>
      <c r="M18" s="558">
        <f t="shared" si="1"/>
        <v>0</v>
      </c>
      <c r="N18" s="467">
        <f t="shared" si="2"/>
        <v>0</v>
      </c>
      <c r="O18" s="70"/>
      <c r="P18" s="561"/>
      <c r="Q18" s="562"/>
      <c r="R18" s="563">
        <f>$Q$47*関係係数シート!G14</f>
        <v>0</v>
      </c>
      <c r="S18" s="563">
        <f>R18*関係係数シート!D14</f>
        <v>0</v>
      </c>
      <c r="T18" s="563">
        <v>0</v>
      </c>
      <c r="U18" s="563">
        <f>T18*関係係数シート!E14</f>
        <v>0</v>
      </c>
      <c r="V18" s="564">
        <f>T18*関係係数シート!F14</f>
        <v>0</v>
      </c>
      <c r="W18" s="4"/>
      <c r="X18" s="565">
        <f>ROUND(D18*関係係数シート!$H14,0)</f>
        <v>0</v>
      </c>
      <c r="Y18" s="566">
        <f>ROUND(I18*関係係数シート!$H14,0)</f>
        <v>0</v>
      </c>
      <c r="Z18" s="566">
        <f t="shared" si="6"/>
        <v>0</v>
      </c>
      <c r="AA18" s="567">
        <f>ROUND(T18*関係係数シート!H14,0)</f>
        <v>0</v>
      </c>
      <c r="AB18" s="558">
        <f>ROUND(D18*関係係数シート!$I14,0)</f>
        <v>0</v>
      </c>
      <c r="AC18" s="559">
        <f>ROUND(I18*関係係数シート!$I14,0)</f>
        <v>0</v>
      </c>
      <c r="AD18" s="559">
        <f t="shared" si="7"/>
        <v>0</v>
      </c>
      <c r="AE18" s="467">
        <f>ROUND(T18*関係係数シート!I14,0)</f>
        <v>0</v>
      </c>
      <c r="AG18" s="568">
        <f t="shared" si="3"/>
        <v>0</v>
      </c>
      <c r="AH18" s="569">
        <f t="shared" si="4"/>
        <v>0</v>
      </c>
      <c r="AI18" s="570">
        <f t="shared" si="5"/>
        <v>0</v>
      </c>
      <c r="AJ18" s="568">
        <f t="shared" si="8"/>
        <v>0</v>
      </c>
      <c r="AK18" s="571">
        <f t="shared" si="9"/>
        <v>0</v>
      </c>
      <c r="AL18" s="572">
        <f t="shared" si="10"/>
        <v>1</v>
      </c>
      <c r="AM18" s="272"/>
      <c r="AN18" s="573">
        <v>11</v>
      </c>
      <c r="AO18" s="574" t="e">
        <f t="shared" si="11"/>
        <v>#N/A</v>
      </c>
      <c r="AP18" s="575" t="e">
        <f t="shared" si="12"/>
        <v>#N/A</v>
      </c>
      <c r="AQ18" s="576" t="e">
        <f t="shared" si="13"/>
        <v>#N/A</v>
      </c>
      <c r="AR18" s="577" t="e">
        <f t="shared" si="14"/>
        <v>#N/A</v>
      </c>
      <c r="AS18" s="578" t="e">
        <f>SUM(AP$8:AP18)/SUM($AP$8:$AP$46)</f>
        <v>#N/A</v>
      </c>
      <c r="AT18" s="579" t="e">
        <f t="shared" si="15"/>
        <v>#N/A</v>
      </c>
      <c r="AU18" s="580" t="e">
        <f t="shared" si="16"/>
        <v>#N/A</v>
      </c>
    </row>
    <row r="19" spans="2:47" ht="20.149999999999999" customHeight="1" x14ac:dyDescent="0.2">
      <c r="B19" s="143">
        <v>12</v>
      </c>
      <c r="C19" s="506" t="s">
        <v>8</v>
      </c>
      <c r="D19" s="507">
        <f>計算シート１!F16</f>
        <v>0</v>
      </c>
      <c r="E19" s="508">
        <f>D19*関係係数シート!$E15</f>
        <v>0</v>
      </c>
      <c r="F19" s="509">
        <f>D19*関係係数シート!$F15</f>
        <v>0</v>
      </c>
      <c r="G19" s="508">
        <v>0</v>
      </c>
      <c r="H19" s="508">
        <f>G19*関係係数シート!D15</f>
        <v>0</v>
      </c>
      <c r="I19" s="510">
        <v>0</v>
      </c>
      <c r="J19" s="508">
        <f>I19*関係係数シート!$E15</f>
        <v>0</v>
      </c>
      <c r="K19" s="509">
        <f>I19*関係係数シート!$F15</f>
        <v>0</v>
      </c>
      <c r="L19" s="508">
        <f t="shared" si="0"/>
        <v>0</v>
      </c>
      <c r="M19" s="508">
        <f t="shared" si="1"/>
        <v>0</v>
      </c>
      <c r="N19" s="459">
        <f t="shared" si="2"/>
        <v>0</v>
      </c>
      <c r="O19" s="70"/>
      <c r="P19" s="511"/>
      <c r="Q19" s="512"/>
      <c r="R19" s="513">
        <f>$Q$47*関係係数シート!G15</f>
        <v>0</v>
      </c>
      <c r="S19" s="513">
        <f>R19*関係係数シート!D15</f>
        <v>0</v>
      </c>
      <c r="T19" s="513">
        <v>0</v>
      </c>
      <c r="U19" s="513">
        <f>T19*関係係数シート!E15</f>
        <v>0</v>
      </c>
      <c r="V19" s="514">
        <f>T19*関係係数シート!F15</f>
        <v>0</v>
      </c>
      <c r="W19" s="4"/>
      <c r="X19" s="515">
        <f>ROUND(D19*関係係数シート!$H15,0)</f>
        <v>0</v>
      </c>
      <c r="Y19" s="516">
        <f>ROUND(I19*関係係数シート!$H15,0)</f>
        <v>0</v>
      </c>
      <c r="Z19" s="516">
        <f t="shared" si="6"/>
        <v>0</v>
      </c>
      <c r="AA19" s="517">
        <f>ROUND(T19*関係係数シート!H15,0)</f>
        <v>0</v>
      </c>
      <c r="AB19" s="508">
        <f>ROUND(D19*関係係数シート!$I15,0)</f>
        <v>0</v>
      </c>
      <c r="AC19" s="509">
        <f>ROUND(I19*関係係数シート!$I15,0)</f>
        <v>0</v>
      </c>
      <c r="AD19" s="509">
        <f t="shared" si="7"/>
        <v>0</v>
      </c>
      <c r="AE19" s="459">
        <f>ROUND(T19*関係係数シート!I15,0)</f>
        <v>0</v>
      </c>
      <c r="AG19" s="518">
        <f t="shared" si="3"/>
        <v>0</v>
      </c>
      <c r="AH19" s="519">
        <f t="shared" si="4"/>
        <v>0</v>
      </c>
      <c r="AI19" s="520">
        <f t="shared" si="5"/>
        <v>0</v>
      </c>
      <c r="AJ19" s="518">
        <f t="shared" si="8"/>
        <v>0</v>
      </c>
      <c r="AK19" s="521">
        <f t="shared" si="9"/>
        <v>0</v>
      </c>
      <c r="AL19" s="522">
        <f t="shared" si="10"/>
        <v>1</v>
      </c>
      <c r="AM19" s="272"/>
      <c r="AN19" s="523">
        <v>12</v>
      </c>
      <c r="AO19" s="524" t="e">
        <f t="shared" si="11"/>
        <v>#N/A</v>
      </c>
      <c r="AP19" s="525" t="e">
        <f t="shared" si="12"/>
        <v>#N/A</v>
      </c>
      <c r="AQ19" s="526" t="e">
        <f t="shared" si="13"/>
        <v>#N/A</v>
      </c>
      <c r="AR19" s="527" t="e">
        <f t="shared" si="14"/>
        <v>#N/A</v>
      </c>
      <c r="AS19" s="528" t="e">
        <f>SUM(AP$8:AP19)/SUM($AP$8:$AP$46)</f>
        <v>#N/A</v>
      </c>
      <c r="AT19" s="529" t="e">
        <f t="shared" si="15"/>
        <v>#N/A</v>
      </c>
      <c r="AU19" s="530" t="e">
        <f t="shared" si="16"/>
        <v>#N/A</v>
      </c>
    </row>
    <row r="20" spans="2:47" ht="20.149999999999999" customHeight="1" x14ac:dyDescent="0.2">
      <c r="B20" s="143">
        <v>13</v>
      </c>
      <c r="C20" s="506" t="s">
        <v>295</v>
      </c>
      <c r="D20" s="507">
        <f>計算シート１!F17</f>
        <v>0</v>
      </c>
      <c r="E20" s="508">
        <f>D20*関係係数シート!$E16</f>
        <v>0</v>
      </c>
      <c r="F20" s="509">
        <f>D20*関係係数シート!$F16</f>
        <v>0</v>
      </c>
      <c r="G20" s="508">
        <v>0</v>
      </c>
      <c r="H20" s="508">
        <f>G20*関係係数シート!D16</f>
        <v>0</v>
      </c>
      <c r="I20" s="510">
        <v>0</v>
      </c>
      <c r="J20" s="508">
        <f>I20*関係係数シート!$E16</f>
        <v>0</v>
      </c>
      <c r="K20" s="509">
        <f>I20*関係係数シート!$F16</f>
        <v>0</v>
      </c>
      <c r="L20" s="508">
        <f t="shared" si="0"/>
        <v>0</v>
      </c>
      <c r="M20" s="508">
        <f t="shared" si="1"/>
        <v>0</v>
      </c>
      <c r="N20" s="459">
        <f t="shared" si="2"/>
        <v>0</v>
      </c>
      <c r="O20" s="70"/>
      <c r="P20" s="511"/>
      <c r="Q20" s="512"/>
      <c r="R20" s="513">
        <f>$Q$47*関係係数シート!G16</f>
        <v>0</v>
      </c>
      <c r="S20" s="513">
        <f>R20*関係係数シート!D16</f>
        <v>0</v>
      </c>
      <c r="T20" s="513">
        <v>0</v>
      </c>
      <c r="U20" s="513">
        <f>T20*関係係数シート!E16</f>
        <v>0</v>
      </c>
      <c r="V20" s="514">
        <f>T20*関係係数シート!F16</f>
        <v>0</v>
      </c>
      <c r="W20" s="4"/>
      <c r="X20" s="515">
        <f>ROUND(D20*関係係数シート!$H16,0)</f>
        <v>0</v>
      </c>
      <c r="Y20" s="516">
        <f>ROUND(I20*関係係数シート!$H16,0)</f>
        <v>0</v>
      </c>
      <c r="Z20" s="516">
        <f t="shared" si="6"/>
        <v>0</v>
      </c>
      <c r="AA20" s="517">
        <f>ROUND(T20*関係係数シート!H16,0)</f>
        <v>0</v>
      </c>
      <c r="AB20" s="508">
        <f>ROUND(D20*関係係数シート!$I16,0)</f>
        <v>0</v>
      </c>
      <c r="AC20" s="509">
        <f>ROUND(I20*関係係数シート!$I16,0)</f>
        <v>0</v>
      </c>
      <c r="AD20" s="509">
        <f t="shared" si="7"/>
        <v>0</v>
      </c>
      <c r="AE20" s="459">
        <f>ROUND(T20*関係係数シート!I16,0)</f>
        <v>0</v>
      </c>
      <c r="AG20" s="518">
        <f t="shared" si="3"/>
        <v>0</v>
      </c>
      <c r="AH20" s="519">
        <f t="shared" si="4"/>
        <v>0</v>
      </c>
      <c r="AI20" s="520">
        <f t="shared" si="5"/>
        <v>0</v>
      </c>
      <c r="AJ20" s="518">
        <f t="shared" si="8"/>
        <v>0</v>
      </c>
      <c r="AK20" s="521">
        <f t="shared" si="9"/>
        <v>0</v>
      </c>
      <c r="AL20" s="522">
        <f t="shared" si="10"/>
        <v>1</v>
      </c>
      <c r="AM20" s="272"/>
      <c r="AN20" s="523">
        <v>13</v>
      </c>
      <c r="AO20" s="524" t="e">
        <f t="shared" si="11"/>
        <v>#N/A</v>
      </c>
      <c r="AP20" s="525" t="e">
        <f t="shared" si="12"/>
        <v>#N/A</v>
      </c>
      <c r="AQ20" s="526" t="e">
        <f t="shared" si="13"/>
        <v>#N/A</v>
      </c>
      <c r="AR20" s="527" t="e">
        <f t="shared" si="14"/>
        <v>#N/A</v>
      </c>
      <c r="AS20" s="528" t="e">
        <f>SUM(AP$8:AP20)/SUM($AP$8:$AP$46)</f>
        <v>#N/A</v>
      </c>
      <c r="AT20" s="529" t="e">
        <f t="shared" si="15"/>
        <v>#N/A</v>
      </c>
      <c r="AU20" s="530" t="e">
        <f t="shared" si="16"/>
        <v>#N/A</v>
      </c>
    </row>
    <row r="21" spans="2:47" ht="20.149999999999999" customHeight="1" x14ac:dyDescent="0.2">
      <c r="B21" s="143">
        <v>14</v>
      </c>
      <c r="C21" s="581" t="s">
        <v>296</v>
      </c>
      <c r="D21" s="507">
        <f>計算シート１!F18</f>
        <v>0</v>
      </c>
      <c r="E21" s="508">
        <f>D21*関係係数シート!$E17</f>
        <v>0</v>
      </c>
      <c r="F21" s="509">
        <f>D21*関係係数シート!$F17</f>
        <v>0</v>
      </c>
      <c r="G21" s="508">
        <v>0</v>
      </c>
      <c r="H21" s="508">
        <f>G21*関係係数シート!D17</f>
        <v>0</v>
      </c>
      <c r="I21" s="510">
        <v>0</v>
      </c>
      <c r="J21" s="508">
        <f>I21*関係係数シート!$E17</f>
        <v>0</v>
      </c>
      <c r="K21" s="509">
        <f>I21*関係係数シート!$F17</f>
        <v>0</v>
      </c>
      <c r="L21" s="508">
        <f t="shared" si="0"/>
        <v>0</v>
      </c>
      <c r="M21" s="508">
        <f t="shared" si="1"/>
        <v>0</v>
      </c>
      <c r="N21" s="459">
        <f t="shared" si="2"/>
        <v>0</v>
      </c>
      <c r="O21" s="70"/>
      <c r="P21" s="511"/>
      <c r="Q21" s="512"/>
      <c r="R21" s="513">
        <f>$Q$47*関係係数シート!G17</f>
        <v>0</v>
      </c>
      <c r="S21" s="513">
        <f>R21*関係係数シート!D17</f>
        <v>0</v>
      </c>
      <c r="T21" s="513">
        <v>0</v>
      </c>
      <c r="U21" s="513">
        <f>T21*関係係数シート!E17</f>
        <v>0</v>
      </c>
      <c r="V21" s="514">
        <f>T21*関係係数シート!F17</f>
        <v>0</v>
      </c>
      <c r="W21" s="4"/>
      <c r="X21" s="515">
        <f>ROUND(D21*関係係数シート!$H17,0)</f>
        <v>0</v>
      </c>
      <c r="Y21" s="516">
        <f>ROUND(I21*関係係数シート!$H17,0)</f>
        <v>0</v>
      </c>
      <c r="Z21" s="516">
        <f t="shared" si="6"/>
        <v>0</v>
      </c>
      <c r="AA21" s="517">
        <f>ROUND(T21*関係係数シート!H17,0)</f>
        <v>0</v>
      </c>
      <c r="AB21" s="508">
        <f>ROUND(D21*関係係数シート!$I17,0)</f>
        <v>0</v>
      </c>
      <c r="AC21" s="509">
        <f>ROUND(I21*関係係数シート!$I17,0)</f>
        <v>0</v>
      </c>
      <c r="AD21" s="509">
        <f t="shared" si="7"/>
        <v>0</v>
      </c>
      <c r="AE21" s="459">
        <f>ROUND(T21*関係係数シート!I17,0)</f>
        <v>0</v>
      </c>
      <c r="AG21" s="518">
        <f t="shared" si="3"/>
        <v>0</v>
      </c>
      <c r="AH21" s="519">
        <f t="shared" si="4"/>
        <v>0</v>
      </c>
      <c r="AI21" s="520">
        <f t="shared" si="5"/>
        <v>0</v>
      </c>
      <c r="AJ21" s="518">
        <f t="shared" si="8"/>
        <v>0</v>
      </c>
      <c r="AK21" s="521">
        <f t="shared" si="9"/>
        <v>0</v>
      </c>
      <c r="AL21" s="522">
        <f t="shared" si="10"/>
        <v>1</v>
      </c>
      <c r="AM21" s="272"/>
      <c r="AN21" s="523">
        <v>14</v>
      </c>
      <c r="AO21" s="524" t="e">
        <f t="shared" si="11"/>
        <v>#N/A</v>
      </c>
      <c r="AP21" s="525" t="e">
        <f t="shared" si="12"/>
        <v>#N/A</v>
      </c>
      <c r="AQ21" s="526" t="e">
        <f t="shared" si="13"/>
        <v>#N/A</v>
      </c>
      <c r="AR21" s="527" t="e">
        <f t="shared" si="14"/>
        <v>#N/A</v>
      </c>
      <c r="AS21" s="528" t="e">
        <f>SUM(AP$8:AP21)/SUM($AP$8:$AP$46)</f>
        <v>#N/A</v>
      </c>
      <c r="AT21" s="529" t="e">
        <f t="shared" si="15"/>
        <v>#N/A</v>
      </c>
      <c r="AU21" s="530" t="e">
        <f t="shared" si="16"/>
        <v>#N/A</v>
      </c>
    </row>
    <row r="22" spans="2:47" ht="20.149999999999999" customHeight="1" x14ac:dyDescent="0.2">
      <c r="B22" s="415">
        <v>15</v>
      </c>
      <c r="C22" s="582" t="s">
        <v>297</v>
      </c>
      <c r="D22" s="532">
        <f>計算シート１!F19</f>
        <v>0</v>
      </c>
      <c r="E22" s="533">
        <f>D22*関係係数シート!$E18</f>
        <v>0</v>
      </c>
      <c r="F22" s="534">
        <f>D22*関係係数シート!$F18</f>
        <v>0</v>
      </c>
      <c r="G22" s="533">
        <v>0</v>
      </c>
      <c r="H22" s="533">
        <f>G22*関係係数シート!D18</f>
        <v>0</v>
      </c>
      <c r="I22" s="535">
        <v>0</v>
      </c>
      <c r="J22" s="533">
        <f>I22*関係係数シート!$E18</f>
        <v>0</v>
      </c>
      <c r="K22" s="534">
        <f>I22*関係係数シート!$F18</f>
        <v>0</v>
      </c>
      <c r="L22" s="533">
        <f t="shared" si="0"/>
        <v>0</v>
      </c>
      <c r="M22" s="533">
        <f t="shared" si="1"/>
        <v>0</v>
      </c>
      <c r="N22" s="463">
        <f t="shared" si="2"/>
        <v>0</v>
      </c>
      <c r="O22" s="70"/>
      <c r="P22" s="536"/>
      <c r="Q22" s="537"/>
      <c r="R22" s="538">
        <f>$Q$47*関係係数シート!G18</f>
        <v>0</v>
      </c>
      <c r="S22" s="538">
        <f>R22*関係係数シート!D18</f>
        <v>0</v>
      </c>
      <c r="T22" s="538">
        <v>0</v>
      </c>
      <c r="U22" s="538">
        <f>T22*関係係数シート!E18</f>
        <v>0</v>
      </c>
      <c r="V22" s="539">
        <f>T22*関係係数シート!F18</f>
        <v>0</v>
      </c>
      <c r="W22" s="4"/>
      <c r="X22" s="540">
        <f>ROUND(D22*関係係数シート!$H18,0)</f>
        <v>0</v>
      </c>
      <c r="Y22" s="541">
        <f>ROUND(I22*関係係数シート!$H18,0)</f>
        <v>0</v>
      </c>
      <c r="Z22" s="541">
        <f t="shared" si="6"/>
        <v>0</v>
      </c>
      <c r="AA22" s="542">
        <f>ROUND(T22*関係係数シート!H18,0)</f>
        <v>0</v>
      </c>
      <c r="AB22" s="533">
        <f>ROUND(D22*関係係数シート!$I18,0)</f>
        <v>0</v>
      </c>
      <c r="AC22" s="534">
        <f>ROUND(I22*関係係数シート!$I18,0)</f>
        <v>0</v>
      </c>
      <c r="AD22" s="534">
        <f t="shared" si="7"/>
        <v>0</v>
      </c>
      <c r="AE22" s="463">
        <f>ROUND(T22*関係係数シート!I18,0)</f>
        <v>0</v>
      </c>
      <c r="AG22" s="543">
        <f t="shared" si="3"/>
        <v>0</v>
      </c>
      <c r="AH22" s="544">
        <f t="shared" si="4"/>
        <v>0</v>
      </c>
      <c r="AI22" s="545">
        <f t="shared" si="5"/>
        <v>0</v>
      </c>
      <c r="AJ22" s="543">
        <f t="shared" si="8"/>
        <v>0</v>
      </c>
      <c r="AK22" s="546">
        <f t="shared" si="9"/>
        <v>0</v>
      </c>
      <c r="AL22" s="547">
        <f t="shared" si="10"/>
        <v>1</v>
      </c>
      <c r="AM22" s="272"/>
      <c r="AN22" s="548">
        <v>15</v>
      </c>
      <c r="AO22" s="549" t="e">
        <f t="shared" si="11"/>
        <v>#N/A</v>
      </c>
      <c r="AP22" s="550" t="e">
        <f t="shared" si="12"/>
        <v>#N/A</v>
      </c>
      <c r="AQ22" s="551" t="e">
        <f t="shared" si="13"/>
        <v>#N/A</v>
      </c>
      <c r="AR22" s="552" t="e">
        <f t="shared" si="14"/>
        <v>#N/A</v>
      </c>
      <c r="AS22" s="553" t="e">
        <f>SUM(AP$8:AP22)/SUM($AP$8:$AP$46)</f>
        <v>#N/A</v>
      </c>
      <c r="AT22" s="554" t="e">
        <f t="shared" si="15"/>
        <v>#N/A</v>
      </c>
      <c r="AU22" s="555" t="e">
        <f t="shared" si="16"/>
        <v>#N/A</v>
      </c>
    </row>
    <row r="23" spans="2:47" ht="20.149999999999999" customHeight="1" x14ac:dyDescent="0.2">
      <c r="B23" s="407">
        <v>16</v>
      </c>
      <c r="C23" s="556" t="s">
        <v>68</v>
      </c>
      <c r="D23" s="557">
        <f>計算シート１!F20</f>
        <v>0</v>
      </c>
      <c r="E23" s="558">
        <f>D23*関係係数シート!$E19</f>
        <v>0</v>
      </c>
      <c r="F23" s="559">
        <f>D23*関係係数シート!$F19</f>
        <v>0</v>
      </c>
      <c r="G23" s="558">
        <v>0</v>
      </c>
      <c r="H23" s="558">
        <f>G23*関係係数シート!D19</f>
        <v>0</v>
      </c>
      <c r="I23" s="560">
        <v>0</v>
      </c>
      <c r="J23" s="558">
        <f>I23*関係係数シート!$E19</f>
        <v>0</v>
      </c>
      <c r="K23" s="559">
        <f>I23*関係係数シート!$F19</f>
        <v>0</v>
      </c>
      <c r="L23" s="558">
        <f t="shared" si="0"/>
        <v>0</v>
      </c>
      <c r="M23" s="558">
        <f t="shared" si="1"/>
        <v>0</v>
      </c>
      <c r="N23" s="467">
        <f t="shared" si="2"/>
        <v>0</v>
      </c>
      <c r="O23" s="70"/>
      <c r="P23" s="561"/>
      <c r="Q23" s="562"/>
      <c r="R23" s="563">
        <f>$Q$47*関係係数シート!G19</f>
        <v>0</v>
      </c>
      <c r="S23" s="563">
        <f>R23*関係係数シート!D19</f>
        <v>0</v>
      </c>
      <c r="T23" s="563">
        <v>0</v>
      </c>
      <c r="U23" s="563">
        <f>T23*関係係数シート!E19</f>
        <v>0</v>
      </c>
      <c r="V23" s="564">
        <f>T23*関係係数シート!F19</f>
        <v>0</v>
      </c>
      <c r="W23" s="4"/>
      <c r="X23" s="565">
        <f>ROUND(D23*関係係数シート!$H19,0)</f>
        <v>0</v>
      </c>
      <c r="Y23" s="566">
        <f>ROUND(I23*関係係数シート!$H19,0)</f>
        <v>0</v>
      </c>
      <c r="Z23" s="566">
        <f t="shared" si="6"/>
        <v>0</v>
      </c>
      <c r="AA23" s="567">
        <f>ROUND(T23*関係係数シート!H19,0)</f>
        <v>0</v>
      </c>
      <c r="AB23" s="558">
        <f>ROUND(D23*関係係数シート!$I19,0)</f>
        <v>0</v>
      </c>
      <c r="AC23" s="559">
        <f>ROUND(I23*関係係数シート!$I19,0)</f>
        <v>0</v>
      </c>
      <c r="AD23" s="559">
        <f t="shared" si="7"/>
        <v>0</v>
      </c>
      <c r="AE23" s="467">
        <f>ROUND(T23*関係係数シート!I19,0)</f>
        <v>0</v>
      </c>
      <c r="AG23" s="568">
        <f t="shared" si="3"/>
        <v>0</v>
      </c>
      <c r="AH23" s="569">
        <f t="shared" si="4"/>
        <v>0</v>
      </c>
      <c r="AI23" s="570">
        <f t="shared" si="5"/>
        <v>0</v>
      </c>
      <c r="AJ23" s="568">
        <f t="shared" si="8"/>
        <v>0</v>
      </c>
      <c r="AK23" s="571">
        <f t="shared" si="9"/>
        <v>0</v>
      </c>
      <c r="AL23" s="572">
        <f t="shared" si="10"/>
        <v>1</v>
      </c>
      <c r="AM23" s="272"/>
      <c r="AN23" s="573">
        <v>16</v>
      </c>
      <c r="AO23" s="574" t="e">
        <f t="shared" si="11"/>
        <v>#N/A</v>
      </c>
      <c r="AP23" s="575" t="e">
        <f t="shared" si="12"/>
        <v>#N/A</v>
      </c>
      <c r="AQ23" s="576" t="e">
        <f t="shared" si="13"/>
        <v>#N/A</v>
      </c>
      <c r="AR23" s="577" t="e">
        <f t="shared" si="14"/>
        <v>#N/A</v>
      </c>
      <c r="AS23" s="578" t="e">
        <f>SUM(AP$8:AP23)/SUM($AP$8:$AP$46)</f>
        <v>#N/A</v>
      </c>
      <c r="AT23" s="579" t="e">
        <f t="shared" si="15"/>
        <v>#N/A</v>
      </c>
      <c r="AU23" s="580" t="e">
        <f t="shared" si="16"/>
        <v>#N/A</v>
      </c>
    </row>
    <row r="24" spans="2:47" ht="20.149999999999999" customHeight="1" x14ac:dyDescent="0.2">
      <c r="B24" s="143">
        <v>17</v>
      </c>
      <c r="C24" s="506" t="s">
        <v>298</v>
      </c>
      <c r="D24" s="507">
        <f>計算シート１!F21</f>
        <v>0</v>
      </c>
      <c r="E24" s="508">
        <f>D24*関係係数シート!$E20</f>
        <v>0</v>
      </c>
      <c r="F24" s="509">
        <f>D24*関係係数シート!$F20</f>
        <v>0</v>
      </c>
      <c r="G24" s="508">
        <v>0</v>
      </c>
      <c r="H24" s="508">
        <f>G24*関係係数シート!D20</f>
        <v>0</v>
      </c>
      <c r="I24" s="510">
        <v>0</v>
      </c>
      <c r="J24" s="508">
        <f>I24*関係係数シート!$E20</f>
        <v>0</v>
      </c>
      <c r="K24" s="509">
        <f>I24*関係係数シート!$F20</f>
        <v>0</v>
      </c>
      <c r="L24" s="508">
        <f t="shared" si="0"/>
        <v>0</v>
      </c>
      <c r="M24" s="508">
        <f t="shared" si="1"/>
        <v>0</v>
      </c>
      <c r="N24" s="459">
        <f t="shared" si="2"/>
        <v>0</v>
      </c>
      <c r="O24" s="70"/>
      <c r="P24" s="511"/>
      <c r="Q24" s="512"/>
      <c r="R24" s="513">
        <f>$Q$47*関係係数シート!G20</f>
        <v>0</v>
      </c>
      <c r="S24" s="513">
        <f>R24*関係係数シート!D20</f>
        <v>0</v>
      </c>
      <c r="T24" s="513">
        <v>0</v>
      </c>
      <c r="U24" s="513">
        <f>T24*関係係数シート!E20</f>
        <v>0</v>
      </c>
      <c r="V24" s="514">
        <f>T24*関係係数シート!F20</f>
        <v>0</v>
      </c>
      <c r="W24" s="4"/>
      <c r="X24" s="515">
        <f>ROUND(D24*関係係数シート!$H20,0)</f>
        <v>0</v>
      </c>
      <c r="Y24" s="516">
        <f>ROUND(I24*関係係数シート!$H20,0)</f>
        <v>0</v>
      </c>
      <c r="Z24" s="516">
        <f t="shared" si="6"/>
        <v>0</v>
      </c>
      <c r="AA24" s="517">
        <f>ROUND(T24*関係係数シート!H20,0)</f>
        <v>0</v>
      </c>
      <c r="AB24" s="508">
        <f>ROUND(D24*関係係数シート!$I20,0)</f>
        <v>0</v>
      </c>
      <c r="AC24" s="509">
        <f>ROUND(I24*関係係数シート!$I20,0)</f>
        <v>0</v>
      </c>
      <c r="AD24" s="509">
        <f t="shared" si="7"/>
        <v>0</v>
      </c>
      <c r="AE24" s="459">
        <f>ROUND(T24*関係係数シート!I20,0)</f>
        <v>0</v>
      </c>
      <c r="AG24" s="518">
        <f t="shared" si="3"/>
        <v>0</v>
      </c>
      <c r="AH24" s="519">
        <f t="shared" si="4"/>
        <v>0</v>
      </c>
      <c r="AI24" s="520">
        <f t="shared" si="5"/>
        <v>0</v>
      </c>
      <c r="AJ24" s="518">
        <f t="shared" si="8"/>
        <v>0</v>
      </c>
      <c r="AK24" s="521">
        <f t="shared" si="9"/>
        <v>0</v>
      </c>
      <c r="AL24" s="522">
        <f t="shared" si="10"/>
        <v>1</v>
      </c>
      <c r="AM24" s="272"/>
      <c r="AN24" s="523">
        <v>17</v>
      </c>
      <c r="AO24" s="524" t="e">
        <f t="shared" si="11"/>
        <v>#N/A</v>
      </c>
      <c r="AP24" s="525" t="e">
        <f t="shared" si="12"/>
        <v>#N/A</v>
      </c>
      <c r="AQ24" s="526" t="e">
        <f t="shared" si="13"/>
        <v>#N/A</v>
      </c>
      <c r="AR24" s="527" t="e">
        <f t="shared" si="14"/>
        <v>#N/A</v>
      </c>
      <c r="AS24" s="528" t="e">
        <f>SUM(AP$8:AP24)/SUM($AP$8:$AP$46)</f>
        <v>#N/A</v>
      </c>
      <c r="AT24" s="529" t="e">
        <f t="shared" si="15"/>
        <v>#N/A</v>
      </c>
      <c r="AU24" s="530" t="e">
        <f t="shared" si="16"/>
        <v>#N/A</v>
      </c>
    </row>
    <row r="25" spans="2:47" ht="20.149999999999999" customHeight="1" x14ac:dyDescent="0.2">
      <c r="B25" s="143">
        <v>18</v>
      </c>
      <c r="C25" s="506" t="s">
        <v>299</v>
      </c>
      <c r="D25" s="507">
        <f>計算シート１!F22</f>
        <v>0</v>
      </c>
      <c r="E25" s="508">
        <f>D25*関係係数シート!$E21</f>
        <v>0</v>
      </c>
      <c r="F25" s="509">
        <f>D25*関係係数シート!$F21</f>
        <v>0</v>
      </c>
      <c r="G25" s="508">
        <v>0</v>
      </c>
      <c r="H25" s="508">
        <f>G25*関係係数シート!D21</f>
        <v>0</v>
      </c>
      <c r="I25" s="510">
        <v>0</v>
      </c>
      <c r="J25" s="508">
        <f>I25*関係係数シート!$E21</f>
        <v>0</v>
      </c>
      <c r="K25" s="509">
        <f>I25*関係係数シート!$F21</f>
        <v>0</v>
      </c>
      <c r="L25" s="508">
        <f t="shared" si="0"/>
        <v>0</v>
      </c>
      <c r="M25" s="508">
        <f t="shared" si="1"/>
        <v>0</v>
      </c>
      <c r="N25" s="459">
        <f t="shared" si="2"/>
        <v>0</v>
      </c>
      <c r="O25" s="70"/>
      <c r="P25" s="511"/>
      <c r="Q25" s="512"/>
      <c r="R25" s="513">
        <f>$Q$47*関係係数シート!G21</f>
        <v>0</v>
      </c>
      <c r="S25" s="513">
        <f>R25*関係係数シート!D21</f>
        <v>0</v>
      </c>
      <c r="T25" s="513">
        <v>0</v>
      </c>
      <c r="U25" s="513">
        <f>T25*関係係数シート!E21</f>
        <v>0</v>
      </c>
      <c r="V25" s="514">
        <f>T25*関係係数シート!F21</f>
        <v>0</v>
      </c>
      <c r="W25" s="4"/>
      <c r="X25" s="515">
        <f>ROUND(D25*関係係数シート!$H21,0)</f>
        <v>0</v>
      </c>
      <c r="Y25" s="516">
        <f>ROUND(I25*関係係数シート!$H21,0)</f>
        <v>0</v>
      </c>
      <c r="Z25" s="516">
        <f t="shared" si="6"/>
        <v>0</v>
      </c>
      <c r="AA25" s="517">
        <f>ROUND(T25*関係係数シート!H21,0)</f>
        <v>0</v>
      </c>
      <c r="AB25" s="508">
        <f>ROUND(D25*関係係数シート!$I21,0)</f>
        <v>0</v>
      </c>
      <c r="AC25" s="509">
        <f>ROUND(I25*関係係数シート!$I21,0)</f>
        <v>0</v>
      </c>
      <c r="AD25" s="509">
        <f t="shared" si="7"/>
        <v>0</v>
      </c>
      <c r="AE25" s="459">
        <f>ROUND(T25*関係係数シート!I21,0)</f>
        <v>0</v>
      </c>
      <c r="AG25" s="518">
        <f t="shared" si="3"/>
        <v>0</v>
      </c>
      <c r="AH25" s="519">
        <f t="shared" si="4"/>
        <v>0</v>
      </c>
      <c r="AI25" s="520">
        <f t="shared" si="5"/>
        <v>0</v>
      </c>
      <c r="AJ25" s="518">
        <f t="shared" si="8"/>
        <v>0</v>
      </c>
      <c r="AK25" s="521">
        <f t="shared" si="9"/>
        <v>0</v>
      </c>
      <c r="AL25" s="522">
        <f t="shared" si="10"/>
        <v>1</v>
      </c>
      <c r="AM25" s="272"/>
      <c r="AN25" s="523">
        <v>18</v>
      </c>
      <c r="AO25" s="524" t="e">
        <f t="shared" si="11"/>
        <v>#N/A</v>
      </c>
      <c r="AP25" s="525" t="e">
        <f t="shared" si="12"/>
        <v>#N/A</v>
      </c>
      <c r="AQ25" s="526" t="e">
        <f t="shared" si="13"/>
        <v>#N/A</v>
      </c>
      <c r="AR25" s="527" t="e">
        <f t="shared" si="14"/>
        <v>#N/A</v>
      </c>
      <c r="AS25" s="528" t="e">
        <f>SUM(AP$8:AP25)/SUM($AP$8:$AP$46)</f>
        <v>#N/A</v>
      </c>
      <c r="AT25" s="529" t="e">
        <f t="shared" si="15"/>
        <v>#N/A</v>
      </c>
      <c r="AU25" s="530" t="e">
        <f t="shared" si="16"/>
        <v>#N/A</v>
      </c>
    </row>
    <row r="26" spans="2:47" ht="20.149999999999999" customHeight="1" x14ac:dyDescent="0.2">
      <c r="B26" s="419">
        <v>19</v>
      </c>
      <c r="C26" s="506" t="s">
        <v>34</v>
      </c>
      <c r="D26" s="507">
        <f>計算シート１!F23</f>
        <v>0</v>
      </c>
      <c r="E26" s="508">
        <f>D26*関係係数シート!$E22</f>
        <v>0</v>
      </c>
      <c r="F26" s="509">
        <f>D26*関係係数シート!$F22</f>
        <v>0</v>
      </c>
      <c r="G26" s="508">
        <v>0</v>
      </c>
      <c r="H26" s="508">
        <f>G26*関係係数シート!D22</f>
        <v>0</v>
      </c>
      <c r="I26" s="510">
        <v>0</v>
      </c>
      <c r="J26" s="508">
        <f>I26*関係係数シート!$E22</f>
        <v>0</v>
      </c>
      <c r="K26" s="509">
        <f>I26*関係係数シート!$F22</f>
        <v>0</v>
      </c>
      <c r="L26" s="508">
        <f t="shared" si="0"/>
        <v>0</v>
      </c>
      <c r="M26" s="508">
        <f t="shared" si="1"/>
        <v>0</v>
      </c>
      <c r="N26" s="459">
        <f t="shared" si="2"/>
        <v>0</v>
      </c>
      <c r="O26" s="70"/>
      <c r="P26" s="511"/>
      <c r="Q26" s="512"/>
      <c r="R26" s="513">
        <f>$Q$47*関係係数シート!G22</f>
        <v>0</v>
      </c>
      <c r="S26" s="513">
        <f>R26*関係係数シート!D22</f>
        <v>0</v>
      </c>
      <c r="T26" s="513">
        <v>0</v>
      </c>
      <c r="U26" s="513">
        <f>T26*関係係数シート!E22</f>
        <v>0</v>
      </c>
      <c r="V26" s="514">
        <f>T26*関係係数シート!F22</f>
        <v>0</v>
      </c>
      <c r="W26" s="4"/>
      <c r="X26" s="515">
        <f>ROUND(D26*関係係数シート!$H22,0)</f>
        <v>0</v>
      </c>
      <c r="Y26" s="516">
        <f>ROUND(I26*関係係数シート!$H22,0)</f>
        <v>0</v>
      </c>
      <c r="Z26" s="516">
        <f t="shared" si="6"/>
        <v>0</v>
      </c>
      <c r="AA26" s="517">
        <f>ROUND(T26*関係係数シート!H22,0)</f>
        <v>0</v>
      </c>
      <c r="AB26" s="508">
        <f>ROUND(D26*関係係数シート!$I22,0)</f>
        <v>0</v>
      </c>
      <c r="AC26" s="509">
        <f>ROUND(I26*関係係数シート!$I22,0)</f>
        <v>0</v>
      </c>
      <c r="AD26" s="509">
        <f t="shared" si="7"/>
        <v>0</v>
      </c>
      <c r="AE26" s="459">
        <f>ROUND(T26*関係係数シート!I22,0)</f>
        <v>0</v>
      </c>
      <c r="AG26" s="518">
        <f t="shared" si="3"/>
        <v>0</v>
      </c>
      <c r="AH26" s="519">
        <f t="shared" si="4"/>
        <v>0</v>
      </c>
      <c r="AI26" s="520">
        <f t="shared" si="5"/>
        <v>0</v>
      </c>
      <c r="AJ26" s="518">
        <f t="shared" si="8"/>
        <v>0</v>
      </c>
      <c r="AK26" s="521">
        <f t="shared" si="9"/>
        <v>0</v>
      </c>
      <c r="AL26" s="522">
        <f t="shared" si="10"/>
        <v>1</v>
      </c>
      <c r="AM26" s="272"/>
      <c r="AN26" s="523">
        <v>19</v>
      </c>
      <c r="AO26" s="524" t="e">
        <f t="shared" si="11"/>
        <v>#N/A</v>
      </c>
      <c r="AP26" s="525" t="e">
        <f t="shared" si="12"/>
        <v>#N/A</v>
      </c>
      <c r="AQ26" s="526" t="e">
        <f t="shared" si="13"/>
        <v>#N/A</v>
      </c>
      <c r="AR26" s="527" t="e">
        <f t="shared" si="14"/>
        <v>#N/A</v>
      </c>
      <c r="AS26" s="528" t="e">
        <f>SUM(AP$8:AP26)/SUM($AP$8:$AP$46)</f>
        <v>#N/A</v>
      </c>
      <c r="AT26" s="529" t="e">
        <f t="shared" si="15"/>
        <v>#N/A</v>
      </c>
      <c r="AU26" s="530" t="e">
        <f t="shared" si="16"/>
        <v>#N/A</v>
      </c>
    </row>
    <row r="27" spans="2:47" ht="20.149999999999999" customHeight="1" x14ac:dyDescent="0.2">
      <c r="B27" s="415">
        <v>20</v>
      </c>
      <c r="C27" s="531" t="s">
        <v>9</v>
      </c>
      <c r="D27" s="532">
        <f>計算シート１!F24</f>
        <v>0</v>
      </c>
      <c r="E27" s="533">
        <f>D27*関係係数シート!$E23</f>
        <v>0</v>
      </c>
      <c r="F27" s="534">
        <f>D27*関係係数シート!$F23</f>
        <v>0</v>
      </c>
      <c r="G27" s="533">
        <v>0</v>
      </c>
      <c r="H27" s="533">
        <f>G27*関係係数シート!D23</f>
        <v>0</v>
      </c>
      <c r="I27" s="535">
        <v>0</v>
      </c>
      <c r="J27" s="533">
        <f>I27*関係係数シート!$E23</f>
        <v>0</v>
      </c>
      <c r="K27" s="534">
        <f>I27*関係係数シート!$F23</f>
        <v>0</v>
      </c>
      <c r="L27" s="533">
        <f t="shared" si="0"/>
        <v>0</v>
      </c>
      <c r="M27" s="533">
        <f t="shared" si="1"/>
        <v>0</v>
      </c>
      <c r="N27" s="463">
        <f t="shared" si="2"/>
        <v>0</v>
      </c>
      <c r="O27" s="70"/>
      <c r="P27" s="536"/>
      <c r="Q27" s="537"/>
      <c r="R27" s="538">
        <f>$Q$47*関係係数シート!G23</f>
        <v>0</v>
      </c>
      <c r="S27" s="538">
        <f>R27*関係係数シート!D23</f>
        <v>0</v>
      </c>
      <c r="T27" s="538">
        <v>0</v>
      </c>
      <c r="U27" s="538">
        <f>T27*関係係数シート!E23</f>
        <v>0</v>
      </c>
      <c r="V27" s="539">
        <f>T27*関係係数シート!F23</f>
        <v>0</v>
      </c>
      <c r="W27" s="4"/>
      <c r="X27" s="540">
        <f>ROUND(D27*関係係数シート!$H23,0)</f>
        <v>0</v>
      </c>
      <c r="Y27" s="541">
        <f>ROUND(I27*関係係数シート!$H23,0)</f>
        <v>0</v>
      </c>
      <c r="Z27" s="541">
        <f t="shared" si="6"/>
        <v>0</v>
      </c>
      <c r="AA27" s="542">
        <f>ROUND(T27*関係係数シート!H23,0)</f>
        <v>0</v>
      </c>
      <c r="AB27" s="533">
        <f>ROUND(D27*関係係数シート!$I23,0)</f>
        <v>0</v>
      </c>
      <c r="AC27" s="534">
        <f>ROUND(I27*関係係数シート!$I23,0)</f>
        <v>0</v>
      </c>
      <c r="AD27" s="534">
        <f t="shared" si="7"/>
        <v>0</v>
      </c>
      <c r="AE27" s="463">
        <f>ROUND(T27*関係係数シート!I23,0)</f>
        <v>0</v>
      </c>
      <c r="AG27" s="543">
        <f t="shared" si="3"/>
        <v>0</v>
      </c>
      <c r="AH27" s="544">
        <f t="shared" si="4"/>
        <v>0</v>
      </c>
      <c r="AI27" s="545">
        <f t="shared" si="5"/>
        <v>0</v>
      </c>
      <c r="AJ27" s="543">
        <f t="shared" si="8"/>
        <v>0</v>
      </c>
      <c r="AK27" s="546">
        <f t="shared" si="9"/>
        <v>0</v>
      </c>
      <c r="AL27" s="547">
        <f t="shared" si="10"/>
        <v>1</v>
      </c>
      <c r="AM27" s="272"/>
      <c r="AN27" s="548">
        <v>20</v>
      </c>
      <c r="AO27" s="549" t="e">
        <f t="shared" si="11"/>
        <v>#N/A</v>
      </c>
      <c r="AP27" s="550" t="e">
        <f t="shared" si="12"/>
        <v>#N/A</v>
      </c>
      <c r="AQ27" s="551" t="e">
        <f t="shared" si="13"/>
        <v>#N/A</v>
      </c>
      <c r="AR27" s="552" t="e">
        <f t="shared" si="14"/>
        <v>#N/A</v>
      </c>
      <c r="AS27" s="553" t="e">
        <f>SUM(AP$8:AP27)/SUM($AP$8:$AP$46)</f>
        <v>#N/A</v>
      </c>
      <c r="AT27" s="554" t="e">
        <f t="shared" si="15"/>
        <v>#N/A</v>
      </c>
      <c r="AU27" s="555" t="e">
        <f t="shared" si="16"/>
        <v>#N/A</v>
      </c>
    </row>
    <row r="28" spans="2:47" ht="20.149999999999999" customHeight="1" x14ac:dyDescent="0.2">
      <c r="B28" s="407">
        <v>21</v>
      </c>
      <c r="C28" s="556" t="s">
        <v>10</v>
      </c>
      <c r="D28" s="557">
        <f>計算シート１!F25</f>
        <v>0</v>
      </c>
      <c r="E28" s="558">
        <f>D28*関係係数シート!$E24</f>
        <v>0</v>
      </c>
      <c r="F28" s="559">
        <f>D28*関係係数シート!$F24</f>
        <v>0</v>
      </c>
      <c r="G28" s="558">
        <v>0</v>
      </c>
      <c r="H28" s="558">
        <f>G28*関係係数シート!D24</f>
        <v>0</v>
      </c>
      <c r="I28" s="560">
        <v>0</v>
      </c>
      <c r="J28" s="558">
        <f>I28*関係係数シート!$E24</f>
        <v>0</v>
      </c>
      <c r="K28" s="559">
        <f>I28*関係係数シート!$F24</f>
        <v>0</v>
      </c>
      <c r="L28" s="558">
        <f t="shared" si="0"/>
        <v>0</v>
      </c>
      <c r="M28" s="558">
        <f t="shared" si="1"/>
        <v>0</v>
      </c>
      <c r="N28" s="467">
        <f t="shared" si="2"/>
        <v>0</v>
      </c>
      <c r="O28" s="70"/>
      <c r="P28" s="561"/>
      <c r="Q28" s="562"/>
      <c r="R28" s="563">
        <f>$Q$47*関係係数シート!G24</f>
        <v>0</v>
      </c>
      <c r="S28" s="563">
        <f>R28*関係係数シート!D24</f>
        <v>0</v>
      </c>
      <c r="T28" s="563">
        <v>0</v>
      </c>
      <c r="U28" s="563">
        <f>T28*関係係数シート!E24</f>
        <v>0</v>
      </c>
      <c r="V28" s="564">
        <f>T28*関係係数シート!F24</f>
        <v>0</v>
      </c>
      <c r="W28" s="4"/>
      <c r="X28" s="565">
        <f>ROUND(D28*関係係数シート!$H24,0)</f>
        <v>0</v>
      </c>
      <c r="Y28" s="566">
        <f>ROUND(I28*関係係数シート!$H24,0)</f>
        <v>0</v>
      </c>
      <c r="Z28" s="566">
        <f t="shared" si="6"/>
        <v>0</v>
      </c>
      <c r="AA28" s="567">
        <f>ROUND(T28*関係係数シート!H24,0)</f>
        <v>0</v>
      </c>
      <c r="AB28" s="558">
        <f>ROUND(D28*関係係数シート!$I24,0)</f>
        <v>0</v>
      </c>
      <c r="AC28" s="559">
        <f>ROUND(I28*関係係数シート!$I24,0)</f>
        <v>0</v>
      </c>
      <c r="AD28" s="559">
        <f t="shared" si="7"/>
        <v>0</v>
      </c>
      <c r="AE28" s="467">
        <f>ROUND(T28*関係係数シート!I24,0)</f>
        <v>0</v>
      </c>
      <c r="AG28" s="568">
        <f t="shared" si="3"/>
        <v>0</v>
      </c>
      <c r="AH28" s="569">
        <f t="shared" si="4"/>
        <v>0</v>
      </c>
      <c r="AI28" s="570">
        <f t="shared" si="5"/>
        <v>0</v>
      </c>
      <c r="AJ28" s="568">
        <f t="shared" si="8"/>
        <v>0</v>
      </c>
      <c r="AK28" s="571">
        <f t="shared" si="9"/>
        <v>0</v>
      </c>
      <c r="AL28" s="572">
        <f t="shared" si="10"/>
        <v>1</v>
      </c>
      <c r="AM28" s="272"/>
      <c r="AN28" s="573">
        <v>21</v>
      </c>
      <c r="AO28" s="574" t="e">
        <f t="shared" si="11"/>
        <v>#N/A</v>
      </c>
      <c r="AP28" s="575" t="e">
        <f t="shared" si="12"/>
        <v>#N/A</v>
      </c>
      <c r="AQ28" s="576" t="e">
        <f t="shared" si="13"/>
        <v>#N/A</v>
      </c>
      <c r="AR28" s="577" t="e">
        <f t="shared" si="14"/>
        <v>#N/A</v>
      </c>
      <c r="AS28" s="578" t="e">
        <f>SUM(AP$8:AP28)/SUM($AP$8:$AP$46)</f>
        <v>#N/A</v>
      </c>
      <c r="AT28" s="579" t="e">
        <f t="shared" si="15"/>
        <v>#N/A</v>
      </c>
      <c r="AU28" s="580" t="e">
        <f t="shared" si="16"/>
        <v>#N/A</v>
      </c>
    </row>
    <row r="29" spans="2:47" ht="20.149999999999999" customHeight="1" x14ac:dyDescent="0.2">
      <c r="B29" s="143">
        <v>22</v>
      </c>
      <c r="C29" s="506" t="s">
        <v>11</v>
      </c>
      <c r="D29" s="507">
        <f>計算シート１!F26</f>
        <v>0</v>
      </c>
      <c r="E29" s="508">
        <f>D29*関係係数シート!$E25</f>
        <v>0</v>
      </c>
      <c r="F29" s="509">
        <f>D29*関係係数シート!$F25</f>
        <v>0</v>
      </c>
      <c r="G29" s="508">
        <v>0</v>
      </c>
      <c r="H29" s="508">
        <f>G29*関係係数シート!D25</f>
        <v>0</v>
      </c>
      <c r="I29" s="510">
        <v>0</v>
      </c>
      <c r="J29" s="508">
        <f>I29*関係係数シート!$E25</f>
        <v>0</v>
      </c>
      <c r="K29" s="509">
        <f>I29*関係係数シート!$F25</f>
        <v>0</v>
      </c>
      <c r="L29" s="508">
        <f t="shared" si="0"/>
        <v>0</v>
      </c>
      <c r="M29" s="508">
        <f t="shared" si="1"/>
        <v>0</v>
      </c>
      <c r="N29" s="459">
        <f t="shared" si="2"/>
        <v>0</v>
      </c>
      <c r="O29" s="70"/>
      <c r="P29" s="511"/>
      <c r="Q29" s="512"/>
      <c r="R29" s="513">
        <f>$Q$47*関係係数シート!G25</f>
        <v>0</v>
      </c>
      <c r="S29" s="513">
        <f>R29*関係係数シート!D25</f>
        <v>0</v>
      </c>
      <c r="T29" s="513">
        <v>0</v>
      </c>
      <c r="U29" s="513">
        <f>T29*関係係数シート!E25</f>
        <v>0</v>
      </c>
      <c r="V29" s="514">
        <f>T29*関係係数シート!F25</f>
        <v>0</v>
      </c>
      <c r="W29" s="4"/>
      <c r="X29" s="515">
        <f>ROUND(D29*関係係数シート!$H25,0)</f>
        <v>0</v>
      </c>
      <c r="Y29" s="516">
        <f>ROUND(I29*関係係数シート!$H25,0)</f>
        <v>0</v>
      </c>
      <c r="Z29" s="516">
        <f t="shared" si="6"/>
        <v>0</v>
      </c>
      <c r="AA29" s="517">
        <f>ROUND(T29*関係係数シート!H25,0)</f>
        <v>0</v>
      </c>
      <c r="AB29" s="508">
        <f>ROUND(D29*関係係数シート!$I25,0)</f>
        <v>0</v>
      </c>
      <c r="AC29" s="509">
        <f>ROUND(I29*関係係数シート!$I25,0)</f>
        <v>0</v>
      </c>
      <c r="AD29" s="509">
        <f t="shared" si="7"/>
        <v>0</v>
      </c>
      <c r="AE29" s="459">
        <f>ROUND(T29*関係係数シート!I25,0)</f>
        <v>0</v>
      </c>
      <c r="AG29" s="518">
        <f t="shared" si="3"/>
        <v>0</v>
      </c>
      <c r="AH29" s="519">
        <f t="shared" si="4"/>
        <v>0</v>
      </c>
      <c r="AI29" s="520">
        <f t="shared" si="5"/>
        <v>0</v>
      </c>
      <c r="AJ29" s="518">
        <f t="shared" si="8"/>
        <v>0</v>
      </c>
      <c r="AK29" s="521">
        <f t="shared" si="9"/>
        <v>0</v>
      </c>
      <c r="AL29" s="522">
        <f t="shared" si="10"/>
        <v>1</v>
      </c>
      <c r="AM29" s="272"/>
      <c r="AN29" s="523">
        <v>22</v>
      </c>
      <c r="AO29" s="524" t="e">
        <f t="shared" si="11"/>
        <v>#N/A</v>
      </c>
      <c r="AP29" s="525" t="e">
        <f t="shared" si="12"/>
        <v>#N/A</v>
      </c>
      <c r="AQ29" s="526" t="e">
        <f t="shared" si="13"/>
        <v>#N/A</v>
      </c>
      <c r="AR29" s="527" t="e">
        <f t="shared" si="14"/>
        <v>#N/A</v>
      </c>
      <c r="AS29" s="528" t="e">
        <f>SUM(AP$8:AP29)/SUM($AP$8:$AP$46)</f>
        <v>#N/A</v>
      </c>
      <c r="AT29" s="529" t="e">
        <f t="shared" si="15"/>
        <v>#N/A</v>
      </c>
      <c r="AU29" s="530" t="e">
        <f t="shared" si="16"/>
        <v>#N/A</v>
      </c>
    </row>
    <row r="30" spans="2:47" ht="20.149999999999999" customHeight="1" x14ac:dyDescent="0.2">
      <c r="B30" s="143">
        <v>23</v>
      </c>
      <c r="C30" s="506" t="s">
        <v>300</v>
      </c>
      <c r="D30" s="507">
        <f>計算シート１!F27</f>
        <v>0</v>
      </c>
      <c r="E30" s="508">
        <f>D30*関係係数シート!$E26</f>
        <v>0</v>
      </c>
      <c r="F30" s="509">
        <f>D30*関係係数シート!$F26</f>
        <v>0</v>
      </c>
      <c r="G30" s="508">
        <v>0</v>
      </c>
      <c r="H30" s="508">
        <f>G30*関係係数シート!D26</f>
        <v>0</v>
      </c>
      <c r="I30" s="510">
        <v>0</v>
      </c>
      <c r="J30" s="508">
        <f>I30*関係係数シート!$E26</f>
        <v>0</v>
      </c>
      <c r="K30" s="509">
        <f>I30*関係係数シート!$F26</f>
        <v>0</v>
      </c>
      <c r="L30" s="508">
        <f t="shared" si="0"/>
        <v>0</v>
      </c>
      <c r="M30" s="508">
        <f t="shared" si="1"/>
        <v>0</v>
      </c>
      <c r="N30" s="459">
        <f t="shared" si="2"/>
        <v>0</v>
      </c>
      <c r="O30" s="70"/>
      <c r="P30" s="511"/>
      <c r="Q30" s="512"/>
      <c r="R30" s="513">
        <f>$Q$47*関係係数シート!G26</f>
        <v>0</v>
      </c>
      <c r="S30" s="513">
        <f>R30*関係係数シート!D26</f>
        <v>0</v>
      </c>
      <c r="T30" s="513">
        <v>0</v>
      </c>
      <c r="U30" s="513">
        <f>T30*関係係数シート!E26</f>
        <v>0</v>
      </c>
      <c r="V30" s="514">
        <f>T30*関係係数シート!F26</f>
        <v>0</v>
      </c>
      <c r="W30" s="4"/>
      <c r="X30" s="515">
        <f>ROUND(D30*関係係数シート!$H26,0)</f>
        <v>0</v>
      </c>
      <c r="Y30" s="516">
        <f>ROUND(I30*関係係数シート!$H26,0)</f>
        <v>0</v>
      </c>
      <c r="Z30" s="516">
        <f t="shared" si="6"/>
        <v>0</v>
      </c>
      <c r="AA30" s="517">
        <f>ROUND(T30*関係係数シート!H26,0)</f>
        <v>0</v>
      </c>
      <c r="AB30" s="508">
        <f>ROUND(D30*関係係数シート!$I26,0)</f>
        <v>0</v>
      </c>
      <c r="AC30" s="509">
        <f>ROUND(I30*関係係数シート!$I26,0)</f>
        <v>0</v>
      </c>
      <c r="AD30" s="509">
        <f t="shared" si="7"/>
        <v>0</v>
      </c>
      <c r="AE30" s="459">
        <f>ROUND(T30*関係係数シート!I26,0)</f>
        <v>0</v>
      </c>
      <c r="AG30" s="518">
        <f t="shared" si="3"/>
        <v>0</v>
      </c>
      <c r="AH30" s="519">
        <f t="shared" si="4"/>
        <v>0</v>
      </c>
      <c r="AI30" s="520">
        <f t="shared" si="5"/>
        <v>0</v>
      </c>
      <c r="AJ30" s="518">
        <f t="shared" si="8"/>
        <v>0</v>
      </c>
      <c r="AK30" s="521">
        <f t="shared" si="9"/>
        <v>0</v>
      </c>
      <c r="AL30" s="522">
        <f t="shared" si="10"/>
        <v>1</v>
      </c>
      <c r="AM30" s="272"/>
      <c r="AN30" s="523">
        <v>23</v>
      </c>
      <c r="AO30" s="524" t="e">
        <f t="shared" si="11"/>
        <v>#N/A</v>
      </c>
      <c r="AP30" s="525" t="e">
        <f t="shared" si="12"/>
        <v>#N/A</v>
      </c>
      <c r="AQ30" s="526" t="e">
        <f t="shared" si="13"/>
        <v>#N/A</v>
      </c>
      <c r="AR30" s="527" t="e">
        <f t="shared" si="14"/>
        <v>#N/A</v>
      </c>
      <c r="AS30" s="528" t="e">
        <f>SUM(AP$8:AP30)/SUM($AP$8:$AP$46)</f>
        <v>#N/A</v>
      </c>
      <c r="AT30" s="529" t="e">
        <f t="shared" si="15"/>
        <v>#N/A</v>
      </c>
      <c r="AU30" s="530" t="e">
        <f t="shared" si="16"/>
        <v>#N/A</v>
      </c>
    </row>
    <row r="31" spans="2:47" ht="20.149999999999999" customHeight="1" x14ac:dyDescent="0.2">
      <c r="B31" s="419">
        <v>24</v>
      </c>
      <c r="C31" s="506" t="s">
        <v>69</v>
      </c>
      <c r="D31" s="507">
        <f>計算シート１!F28</f>
        <v>0</v>
      </c>
      <c r="E31" s="508">
        <f>D31*関係係数シート!$E27</f>
        <v>0</v>
      </c>
      <c r="F31" s="509">
        <f>D31*関係係数シート!$F27</f>
        <v>0</v>
      </c>
      <c r="G31" s="508">
        <v>0</v>
      </c>
      <c r="H31" s="508">
        <f>G31*関係係数シート!D27</f>
        <v>0</v>
      </c>
      <c r="I31" s="510">
        <v>0</v>
      </c>
      <c r="J31" s="508">
        <f>I31*関係係数シート!$E27</f>
        <v>0</v>
      </c>
      <c r="K31" s="509">
        <f>I31*関係係数シート!$F27</f>
        <v>0</v>
      </c>
      <c r="L31" s="508">
        <f t="shared" si="0"/>
        <v>0</v>
      </c>
      <c r="M31" s="508">
        <f t="shared" si="1"/>
        <v>0</v>
      </c>
      <c r="N31" s="459">
        <f t="shared" si="2"/>
        <v>0</v>
      </c>
      <c r="O31" s="70"/>
      <c r="P31" s="511"/>
      <c r="Q31" s="512"/>
      <c r="R31" s="513">
        <f>$Q$47*関係係数シート!G27</f>
        <v>0</v>
      </c>
      <c r="S31" s="513">
        <f>R31*関係係数シート!D27</f>
        <v>0</v>
      </c>
      <c r="T31" s="513">
        <v>0</v>
      </c>
      <c r="U31" s="513">
        <f>T31*関係係数シート!E27</f>
        <v>0</v>
      </c>
      <c r="V31" s="514">
        <f>T31*関係係数シート!F27</f>
        <v>0</v>
      </c>
      <c r="W31" s="4"/>
      <c r="X31" s="515">
        <f>ROUND(D31*関係係数シート!$H27,0)</f>
        <v>0</v>
      </c>
      <c r="Y31" s="516">
        <f>ROUND(I31*関係係数シート!$H27,0)</f>
        <v>0</v>
      </c>
      <c r="Z31" s="516">
        <f t="shared" si="6"/>
        <v>0</v>
      </c>
      <c r="AA31" s="517">
        <f>ROUND(T31*関係係数シート!H27,0)</f>
        <v>0</v>
      </c>
      <c r="AB31" s="508">
        <f>ROUND(D31*関係係数シート!$I27,0)</f>
        <v>0</v>
      </c>
      <c r="AC31" s="509">
        <f>ROUND(I31*関係係数シート!$I27,0)</f>
        <v>0</v>
      </c>
      <c r="AD31" s="509">
        <f t="shared" si="7"/>
        <v>0</v>
      </c>
      <c r="AE31" s="459">
        <f>ROUND(T31*関係係数シート!I27,0)</f>
        <v>0</v>
      </c>
      <c r="AG31" s="518">
        <f t="shared" si="3"/>
        <v>0</v>
      </c>
      <c r="AH31" s="519">
        <f t="shared" si="4"/>
        <v>0</v>
      </c>
      <c r="AI31" s="520">
        <f t="shared" si="5"/>
        <v>0</v>
      </c>
      <c r="AJ31" s="518">
        <f t="shared" si="8"/>
        <v>0</v>
      </c>
      <c r="AK31" s="521">
        <f t="shared" si="9"/>
        <v>0</v>
      </c>
      <c r="AL31" s="522">
        <f t="shared" si="10"/>
        <v>1</v>
      </c>
      <c r="AM31" s="272"/>
      <c r="AN31" s="523">
        <v>24</v>
      </c>
      <c r="AO31" s="524" t="e">
        <f t="shared" si="11"/>
        <v>#N/A</v>
      </c>
      <c r="AP31" s="525" t="e">
        <f t="shared" si="12"/>
        <v>#N/A</v>
      </c>
      <c r="AQ31" s="526" t="e">
        <f t="shared" si="13"/>
        <v>#N/A</v>
      </c>
      <c r="AR31" s="527" t="e">
        <f t="shared" si="14"/>
        <v>#N/A</v>
      </c>
      <c r="AS31" s="528" t="e">
        <f>SUM(AP$8:AP31)/SUM($AP$8:$AP$46)</f>
        <v>#N/A</v>
      </c>
      <c r="AT31" s="529" t="e">
        <f t="shared" si="15"/>
        <v>#N/A</v>
      </c>
      <c r="AU31" s="530" t="e">
        <f t="shared" si="16"/>
        <v>#N/A</v>
      </c>
    </row>
    <row r="32" spans="2:47" ht="20.149999999999999" customHeight="1" x14ac:dyDescent="0.2">
      <c r="B32" s="415">
        <v>25</v>
      </c>
      <c r="C32" s="531" t="s">
        <v>301</v>
      </c>
      <c r="D32" s="532">
        <f>計算シート１!F29</f>
        <v>0</v>
      </c>
      <c r="E32" s="533">
        <f>D32*関係係数シート!$E28</f>
        <v>0</v>
      </c>
      <c r="F32" s="534">
        <f>D32*関係係数シート!$F28</f>
        <v>0</v>
      </c>
      <c r="G32" s="533">
        <v>0</v>
      </c>
      <c r="H32" s="533">
        <f>G32*関係係数シート!D28</f>
        <v>0</v>
      </c>
      <c r="I32" s="535">
        <v>0</v>
      </c>
      <c r="J32" s="533">
        <f>I32*関係係数シート!$E28</f>
        <v>0</v>
      </c>
      <c r="K32" s="534">
        <f>I32*関係係数シート!$F28</f>
        <v>0</v>
      </c>
      <c r="L32" s="533">
        <f t="shared" si="0"/>
        <v>0</v>
      </c>
      <c r="M32" s="533">
        <f t="shared" si="1"/>
        <v>0</v>
      </c>
      <c r="N32" s="463">
        <f t="shared" si="2"/>
        <v>0</v>
      </c>
      <c r="O32" s="70"/>
      <c r="P32" s="536"/>
      <c r="Q32" s="537"/>
      <c r="R32" s="538">
        <f>$Q$47*関係係数シート!G28</f>
        <v>0</v>
      </c>
      <c r="S32" s="538">
        <f>R32*関係係数シート!D28</f>
        <v>0</v>
      </c>
      <c r="T32" s="538">
        <v>0</v>
      </c>
      <c r="U32" s="538">
        <f>T32*関係係数シート!E28</f>
        <v>0</v>
      </c>
      <c r="V32" s="539">
        <f>T32*関係係数シート!F28</f>
        <v>0</v>
      </c>
      <c r="W32" s="4"/>
      <c r="X32" s="540">
        <f>ROUND(D32*関係係数シート!$H28,0)</f>
        <v>0</v>
      </c>
      <c r="Y32" s="541">
        <f>ROUND(I32*関係係数シート!$H28,0)</f>
        <v>0</v>
      </c>
      <c r="Z32" s="541">
        <f t="shared" si="6"/>
        <v>0</v>
      </c>
      <c r="AA32" s="542">
        <f>ROUND(T32*関係係数シート!H28,0)</f>
        <v>0</v>
      </c>
      <c r="AB32" s="533">
        <f>ROUND(D32*関係係数シート!$I28,0)</f>
        <v>0</v>
      </c>
      <c r="AC32" s="534">
        <f>ROUND(I32*関係係数シート!$I28,0)</f>
        <v>0</v>
      </c>
      <c r="AD32" s="534">
        <f t="shared" si="7"/>
        <v>0</v>
      </c>
      <c r="AE32" s="463">
        <f>ROUND(T32*関係係数シート!I28,0)</f>
        <v>0</v>
      </c>
      <c r="AG32" s="543">
        <f t="shared" si="3"/>
        <v>0</v>
      </c>
      <c r="AH32" s="544">
        <f t="shared" si="4"/>
        <v>0</v>
      </c>
      <c r="AI32" s="545">
        <f t="shared" si="5"/>
        <v>0</v>
      </c>
      <c r="AJ32" s="543">
        <f t="shared" si="8"/>
        <v>0</v>
      </c>
      <c r="AK32" s="546">
        <f t="shared" si="9"/>
        <v>0</v>
      </c>
      <c r="AL32" s="547">
        <f t="shared" si="10"/>
        <v>1</v>
      </c>
      <c r="AM32" s="272"/>
      <c r="AN32" s="548">
        <v>25</v>
      </c>
      <c r="AO32" s="549" t="e">
        <f t="shared" si="11"/>
        <v>#N/A</v>
      </c>
      <c r="AP32" s="550" t="e">
        <f t="shared" si="12"/>
        <v>#N/A</v>
      </c>
      <c r="AQ32" s="551" t="e">
        <f t="shared" si="13"/>
        <v>#N/A</v>
      </c>
      <c r="AR32" s="552" t="e">
        <f t="shared" si="14"/>
        <v>#N/A</v>
      </c>
      <c r="AS32" s="553" t="e">
        <f>SUM(AP$8:AP32)/SUM($AP$8:$AP$46)</f>
        <v>#N/A</v>
      </c>
      <c r="AT32" s="554" t="e">
        <f t="shared" si="15"/>
        <v>#N/A</v>
      </c>
      <c r="AU32" s="555" t="e">
        <f t="shared" si="16"/>
        <v>#N/A</v>
      </c>
    </row>
    <row r="33" spans="2:47" ht="20.149999999999999" customHeight="1" x14ac:dyDescent="0.2">
      <c r="B33" s="407">
        <v>26</v>
      </c>
      <c r="C33" s="556" t="s">
        <v>12</v>
      </c>
      <c r="D33" s="557">
        <f>計算シート１!F30</f>
        <v>0</v>
      </c>
      <c r="E33" s="558">
        <f>D33*関係係数シート!$E29</f>
        <v>0</v>
      </c>
      <c r="F33" s="559">
        <f>D33*関係係数シート!$F29</f>
        <v>0</v>
      </c>
      <c r="G33" s="558">
        <v>0</v>
      </c>
      <c r="H33" s="558">
        <f>G33*関係係数シート!D29</f>
        <v>0</v>
      </c>
      <c r="I33" s="560">
        <v>0</v>
      </c>
      <c r="J33" s="558">
        <f>I33*関係係数シート!$E29</f>
        <v>0</v>
      </c>
      <c r="K33" s="559">
        <f>I33*関係係数シート!$F29</f>
        <v>0</v>
      </c>
      <c r="L33" s="558">
        <f t="shared" si="0"/>
        <v>0</v>
      </c>
      <c r="M33" s="558">
        <f t="shared" si="1"/>
        <v>0</v>
      </c>
      <c r="N33" s="467">
        <f t="shared" si="2"/>
        <v>0</v>
      </c>
      <c r="O33" s="70"/>
      <c r="P33" s="561"/>
      <c r="Q33" s="562"/>
      <c r="R33" s="563">
        <f>$Q$47*関係係数シート!G29</f>
        <v>0</v>
      </c>
      <c r="S33" s="563">
        <f>R33*関係係数シート!D29</f>
        <v>0</v>
      </c>
      <c r="T33" s="563">
        <v>0</v>
      </c>
      <c r="U33" s="563">
        <f>T33*関係係数シート!E29</f>
        <v>0</v>
      </c>
      <c r="V33" s="564">
        <f>T33*関係係数シート!F29</f>
        <v>0</v>
      </c>
      <c r="W33" s="4"/>
      <c r="X33" s="565">
        <f>ROUND(D33*関係係数シート!$H29,0)</f>
        <v>0</v>
      </c>
      <c r="Y33" s="566">
        <f>ROUND(I33*関係係数シート!$H29,0)</f>
        <v>0</v>
      </c>
      <c r="Z33" s="566">
        <f t="shared" si="6"/>
        <v>0</v>
      </c>
      <c r="AA33" s="567">
        <f>ROUND(T33*関係係数シート!H29,0)</f>
        <v>0</v>
      </c>
      <c r="AB33" s="558">
        <f>ROUND(D33*関係係数シート!$I29,0)</f>
        <v>0</v>
      </c>
      <c r="AC33" s="559">
        <f>ROUND(I33*関係係数シート!$I29,0)</f>
        <v>0</v>
      </c>
      <c r="AD33" s="559">
        <f t="shared" si="7"/>
        <v>0</v>
      </c>
      <c r="AE33" s="467">
        <f>ROUND(T33*関係係数シート!I29,0)</f>
        <v>0</v>
      </c>
      <c r="AG33" s="568">
        <f t="shared" si="3"/>
        <v>0</v>
      </c>
      <c r="AH33" s="569">
        <f t="shared" si="4"/>
        <v>0</v>
      </c>
      <c r="AI33" s="570">
        <f t="shared" si="5"/>
        <v>0</v>
      </c>
      <c r="AJ33" s="568">
        <f t="shared" si="8"/>
        <v>0</v>
      </c>
      <c r="AK33" s="571">
        <f t="shared" si="9"/>
        <v>0</v>
      </c>
      <c r="AL33" s="572">
        <f t="shared" si="10"/>
        <v>1</v>
      </c>
      <c r="AM33" s="272"/>
      <c r="AN33" s="573">
        <v>26</v>
      </c>
      <c r="AO33" s="574" t="e">
        <f t="shared" si="11"/>
        <v>#N/A</v>
      </c>
      <c r="AP33" s="575" t="e">
        <f t="shared" si="12"/>
        <v>#N/A</v>
      </c>
      <c r="AQ33" s="576" t="e">
        <f t="shared" si="13"/>
        <v>#N/A</v>
      </c>
      <c r="AR33" s="577" t="e">
        <f t="shared" si="14"/>
        <v>#N/A</v>
      </c>
      <c r="AS33" s="578" t="e">
        <f>SUM(AP$8:AP33)/SUM($AP$8:$AP$46)</f>
        <v>#N/A</v>
      </c>
      <c r="AT33" s="579" t="e">
        <f t="shared" si="15"/>
        <v>#N/A</v>
      </c>
      <c r="AU33" s="580" t="e">
        <f t="shared" si="16"/>
        <v>#N/A</v>
      </c>
    </row>
    <row r="34" spans="2:47" ht="20.149999999999999" customHeight="1" x14ac:dyDescent="0.2">
      <c r="B34" s="143">
        <v>27</v>
      </c>
      <c r="C34" s="506" t="s">
        <v>13</v>
      </c>
      <c r="D34" s="507">
        <f>計算シート１!F31</f>
        <v>0</v>
      </c>
      <c r="E34" s="508">
        <f>D34*関係係数シート!$E30</f>
        <v>0</v>
      </c>
      <c r="F34" s="509">
        <f>D34*関係係数シート!$F30</f>
        <v>0</v>
      </c>
      <c r="G34" s="508">
        <v>0</v>
      </c>
      <c r="H34" s="508">
        <f>G34*関係係数シート!D30</f>
        <v>0</v>
      </c>
      <c r="I34" s="510">
        <v>0</v>
      </c>
      <c r="J34" s="508">
        <f>I34*関係係数シート!$E30</f>
        <v>0</v>
      </c>
      <c r="K34" s="509">
        <f>I34*関係係数シート!$F30</f>
        <v>0</v>
      </c>
      <c r="L34" s="508">
        <f t="shared" si="0"/>
        <v>0</v>
      </c>
      <c r="M34" s="508">
        <f t="shared" si="1"/>
        <v>0</v>
      </c>
      <c r="N34" s="459">
        <f t="shared" si="2"/>
        <v>0</v>
      </c>
      <c r="O34" s="70"/>
      <c r="P34" s="511"/>
      <c r="Q34" s="512"/>
      <c r="R34" s="513">
        <f>$Q$47*関係係数シート!G30</f>
        <v>0</v>
      </c>
      <c r="S34" s="513">
        <f>R34*関係係数シート!D30</f>
        <v>0</v>
      </c>
      <c r="T34" s="513">
        <v>0</v>
      </c>
      <c r="U34" s="513">
        <f>T34*関係係数シート!E30</f>
        <v>0</v>
      </c>
      <c r="V34" s="514">
        <f>T34*関係係数シート!F30</f>
        <v>0</v>
      </c>
      <c r="W34" s="4"/>
      <c r="X34" s="515">
        <f>ROUND(D34*関係係数シート!$H30,0)</f>
        <v>0</v>
      </c>
      <c r="Y34" s="516">
        <f>ROUND(I34*関係係数シート!$H30,0)</f>
        <v>0</v>
      </c>
      <c r="Z34" s="516">
        <f t="shared" si="6"/>
        <v>0</v>
      </c>
      <c r="AA34" s="517">
        <f>ROUND(T34*関係係数シート!H30,0)</f>
        <v>0</v>
      </c>
      <c r="AB34" s="508">
        <f>ROUND(D34*関係係数シート!$I30,0)</f>
        <v>0</v>
      </c>
      <c r="AC34" s="509">
        <f>ROUND(I34*関係係数シート!$I30,0)</f>
        <v>0</v>
      </c>
      <c r="AD34" s="509">
        <f t="shared" si="7"/>
        <v>0</v>
      </c>
      <c r="AE34" s="459">
        <f>ROUND(T34*関係係数シート!I30,0)</f>
        <v>0</v>
      </c>
      <c r="AG34" s="518">
        <f t="shared" si="3"/>
        <v>0</v>
      </c>
      <c r="AH34" s="519">
        <f t="shared" si="4"/>
        <v>0</v>
      </c>
      <c r="AI34" s="520">
        <f t="shared" si="5"/>
        <v>0</v>
      </c>
      <c r="AJ34" s="518">
        <f t="shared" si="8"/>
        <v>0</v>
      </c>
      <c r="AK34" s="521">
        <f t="shared" si="9"/>
        <v>0</v>
      </c>
      <c r="AL34" s="522">
        <f t="shared" si="10"/>
        <v>1</v>
      </c>
      <c r="AM34" s="272"/>
      <c r="AN34" s="523">
        <v>27</v>
      </c>
      <c r="AO34" s="524" t="e">
        <f t="shared" si="11"/>
        <v>#N/A</v>
      </c>
      <c r="AP34" s="525" t="e">
        <f t="shared" si="12"/>
        <v>#N/A</v>
      </c>
      <c r="AQ34" s="526" t="e">
        <f t="shared" si="13"/>
        <v>#N/A</v>
      </c>
      <c r="AR34" s="527" t="e">
        <f t="shared" si="14"/>
        <v>#N/A</v>
      </c>
      <c r="AS34" s="528" t="e">
        <f>SUM(AP$8:AP34)/SUM($AP$8:$AP$46)</f>
        <v>#N/A</v>
      </c>
      <c r="AT34" s="529" t="e">
        <f t="shared" si="15"/>
        <v>#N/A</v>
      </c>
      <c r="AU34" s="530" t="e">
        <f t="shared" si="16"/>
        <v>#N/A</v>
      </c>
    </row>
    <row r="35" spans="2:47" ht="20.149999999999999" customHeight="1" x14ac:dyDescent="0.2">
      <c r="B35" s="143">
        <v>28</v>
      </c>
      <c r="C35" s="506" t="s">
        <v>302</v>
      </c>
      <c r="D35" s="583">
        <f>SUM(計算シート１!F32:F33)</f>
        <v>0</v>
      </c>
      <c r="E35" s="508">
        <f>D35*関係係数シート!$E31</f>
        <v>0</v>
      </c>
      <c r="F35" s="509">
        <f>D35*関係係数シート!$F31</f>
        <v>0</v>
      </c>
      <c r="G35" s="508">
        <v>0</v>
      </c>
      <c r="H35" s="508">
        <f>G35*関係係数シート!D31</f>
        <v>0</v>
      </c>
      <c r="I35" s="510">
        <v>0</v>
      </c>
      <c r="J35" s="508">
        <f>I35*関係係数シート!$E31</f>
        <v>0</v>
      </c>
      <c r="K35" s="509">
        <f>I35*関係係数シート!$F31</f>
        <v>0</v>
      </c>
      <c r="L35" s="508">
        <f t="shared" si="0"/>
        <v>0</v>
      </c>
      <c r="M35" s="508">
        <f t="shared" si="1"/>
        <v>0</v>
      </c>
      <c r="N35" s="459">
        <f t="shared" si="2"/>
        <v>0</v>
      </c>
      <c r="O35" s="70"/>
      <c r="P35" s="511"/>
      <c r="Q35" s="512"/>
      <c r="R35" s="513">
        <f>$Q$47*関係係数シート!G31</f>
        <v>0</v>
      </c>
      <c r="S35" s="513">
        <f>R35*関係係数シート!D31</f>
        <v>0</v>
      </c>
      <c r="T35" s="513">
        <v>0</v>
      </c>
      <c r="U35" s="513">
        <f>T35*関係係数シート!E31</f>
        <v>0</v>
      </c>
      <c r="V35" s="514">
        <f>T35*関係係数シート!F31</f>
        <v>0</v>
      </c>
      <c r="W35" s="4"/>
      <c r="X35" s="515">
        <f>ROUND(D35*関係係数シート!$H31,0)</f>
        <v>0</v>
      </c>
      <c r="Y35" s="516">
        <f>ROUND(I35*関係係数シート!$H31,0)</f>
        <v>0</v>
      </c>
      <c r="Z35" s="516">
        <f t="shared" si="6"/>
        <v>0</v>
      </c>
      <c r="AA35" s="517">
        <f>ROUND(T35*関係係数シート!H31,0)</f>
        <v>0</v>
      </c>
      <c r="AB35" s="508">
        <f>ROUND(D35*関係係数シート!$I31,0)</f>
        <v>0</v>
      </c>
      <c r="AC35" s="509">
        <f>ROUND(I35*関係係数シート!$I31,0)</f>
        <v>0</v>
      </c>
      <c r="AD35" s="509">
        <f t="shared" si="7"/>
        <v>0</v>
      </c>
      <c r="AE35" s="459">
        <f>ROUND(T35*関係係数シート!I31,0)</f>
        <v>0</v>
      </c>
      <c r="AG35" s="518">
        <f t="shared" si="3"/>
        <v>0</v>
      </c>
      <c r="AH35" s="519">
        <f t="shared" si="4"/>
        <v>0</v>
      </c>
      <c r="AI35" s="520">
        <f t="shared" si="5"/>
        <v>0</v>
      </c>
      <c r="AJ35" s="518">
        <f t="shared" si="8"/>
        <v>0</v>
      </c>
      <c r="AK35" s="521">
        <f t="shared" si="9"/>
        <v>0</v>
      </c>
      <c r="AL35" s="522">
        <f t="shared" si="10"/>
        <v>1</v>
      </c>
      <c r="AM35" s="272"/>
      <c r="AN35" s="523">
        <v>28</v>
      </c>
      <c r="AO35" s="524" t="e">
        <f t="shared" si="11"/>
        <v>#N/A</v>
      </c>
      <c r="AP35" s="525" t="e">
        <f t="shared" si="12"/>
        <v>#N/A</v>
      </c>
      <c r="AQ35" s="526" t="e">
        <f t="shared" si="13"/>
        <v>#N/A</v>
      </c>
      <c r="AR35" s="527" t="e">
        <f t="shared" si="14"/>
        <v>#N/A</v>
      </c>
      <c r="AS35" s="528" t="e">
        <f>SUM(AP$8:AP35)/SUM($AP$8:$AP$46)</f>
        <v>#N/A</v>
      </c>
      <c r="AT35" s="529" t="e">
        <f t="shared" si="15"/>
        <v>#N/A</v>
      </c>
      <c r="AU35" s="530" t="e">
        <f t="shared" si="16"/>
        <v>#N/A</v>
      </c>
    </row>
    <row r="36" spans="2:47" ht="20.149999999999999" customHeight="1" x14ac:dyDescent="0.2">
      <c r="B36" s="143">
        <v>29</v>
      </c>
      <c r="C36" s="506" t="s">
        <v>71</v>
      </c>
      <c r="D36" s="507">
        <f>計算シート１!F34</f>
        <v>0</v>
      </c>
      <c r="E36" s="508">
        <f>D36*関係係数シート!$E32</f>
        <v>0</v>
      </c>
      <c r="F36" s="509">
        <f>D36*関係係数シート!$F32</f>
        <v>0</v>
      </c>
      <c r="G36" s="508">
        <v>0</v>
      </c>
      <c r="H36" s="508">
        <f>G36*関係係数シート!D32</f>
        <v>0</v>
      </c>
      <c r="I36" s="510">
        <v>0</v>
      </c>
      <c r="J36" s="508">
        <f>I36*関係係数シート!$E32</f>
        <v>0</v>
      </c>
      <c r="K36" s="509">
        <f>I36*関係係数シート!$F32</f>
        <v>0</v>
      </c>
      <c r="L36" s="508">
        <f t="shared" si="0"/>
        <v>0</v>
      </c>
      <c r="M36" s="508">
        <f t="shared" si="1"/>
        <v>0</v>
      </c>
      <c r="N36" s="459">
        <f t="shared" si="2"/>
        <v>0</v>
      </c>
      <c r="O36" s="70"/>
      <c r="P36" s="511"/>
      <c r="Q36" s="512"/>
      <c r="R36" s="513">
        <f>$Q$47*関係係数シート!G32</f>
        <v>0</v>
      </c>
      <c r="S36" s="513">
        <f>R36*関係係数シート!D32</f>
        <v>0</v>
      </c>
      <c r="T36" s="513">
        <v>0</v>
      </c>
      <c r="U36" s="513">
        <f>T36*関係係数シート!E32</f>
        <v>0</v>
      </c>
      <c r="V36" s="514">
        <f>T36*関係係数シート!F32</f>
        <v>0</v>
      </c>
      <c r="W36" s="4"/>
      <c r="X36" s="515">
        <f>ROUND(D36*関係係数シート!$H32,0)</f>
        <v>0</v>
      </c>
      <c r="Y36" s="516">
        <f>ROUND(I36*関係係数シート!$H32,0)</f>
        <v>0</v>
      </c>
      <c r="Z36" s="516">
        <f t="shared" si="6"/>
        <v>0</v>
      </c>
      <c r="AA36" s="517">
        <f>ROUND(T36*関係係数シート!H32,0)</f>
        <v>0</v>
      </c>
      <c r="AB36" s="508">
        <f>ROUND(D36*関係係数シート!$I32,0)</f>
        <v>0</v>
      </c>
      <c r="AC36" s="509">
        <f>ROUND(I36*関係係数シート!$I32,0)</f>
        <v>0</v>
      </c>
      <c r="AD36" s="509">
        <f t="shared" si="7"/>
        <v>0</v>
      </c>
      <c r="AE36" s="459">
        <f>ROUND(T36*関係係数シート!I32,0)</f>
        <v>0</v>
      </c>
      <c r="AG36" s="518">
        <f t="shared" si="3"/>
        <v>0</v>
      </c>
      <c r="AH36" s="519">
        <f t="shared" si="4"/>
        <v>0</v>
      </c>
      <c r="AI36" s="520">
        <f t="shared" si="5"/>
        <v>0</v>
      </c>
      <c r="AJ36" s="518">
        <f t="shared" si="8"/>
        <v>0</v>
      </c>
      <c r="AK36" s="521">
        <f t="shared" si="9"/>
        <v>0</v>
      </c>
      <c r="AL36" s="522">
        <f t="shared" si="10"/>
        <v>1</v>
      </c>
      <c r="AM36" s="272"/>
      <c r="AN36" s="523">
        <v>29</v>
      </c>
      <c r="AO36" s="524" t="e">
        <f t="shared" si="11"/>
        <v>#N/A</v>
      </c>
      <c r="AP36" s="525" t="e">
        <f t="shared" si="12"/>
        <v>#N/A</v>
      </c>
      <c r="AQ36" s="526" t="e">
        <f t="shared" si="13"/>
        <v>#N/A</v>
      </c>
      <c r="AR36" s="527" t="e">
        <f t="shared" si="14"/>
        <v>#N/A</v>
      </c>
      <c r="AS36" s="528" t="e">
        <f>SUM(AP$8:AP36)/SUM($AP$8:$AP$46)</f>
        <v>#N/A</v>
      </c>
      <c r="AT36" s="529" t="e">
        <f t="shared" si="15"/>
        <v>#N/A</v>
      </c>
      <c r="AU36" s="530" t="e">
        <f t="shared" si="16"/>
        <v>#N/A</v>
      </c>
    </row>
    <row r="37" spans="2:47" ht="20.149999999999999" customHeight="1" x14ac:dyDescent="0.2">
      <c r="B37" s="419">
        <v>30</v>
      </c>
      <c r="C37" s="531" t="s">
        <v>14</v>
      </c>
      <c r="D37" s="532">
        <f>計算シート１!F35</f>
        <v>0</v>
      </c>
      <c r="E37" s="533">
        <f>D37*関係係数シート!$E33</f>
        <v>0</v>
      </c>
      <c r="F37" s="534">
        <f>D37*関係係数シート!$F33</f>
        <v>0</v>
      </c>
      <c r="G37" s="533">
        <v>0</v>
      </c>
      <c r="H37" s="533">
        <f>G37*関係係数シート!D33</f>
        <v>0</v>
      </c>
      <c r="I37" s="535">
        <v>0</v>
      </c>
      <c r="J37" s="533">
        <f>I37*関係係数シート!$E33</f>
        <v>0</v>
      </c>
      <c r="K37" s="534">
        <f>I37*関係係数シート!$F33</f>
        <v>0</v>
      </c>
      <c r="L37" s="533">
        <f t="shared" si="0"/>
        <v>0</v>
      </c>
      <c r="M37" s="533">
        <f t="shared" si="1"/>
        <v>0</v>
      </c>
      <c r="N37" s="463">
        <f t="shared" si="2"/>
        <v>0</v>
      </c>
      <c r="O37" s="70"/>
      <c r="P37" s="536"/>
      <c r="Q37" s="537"/>
      <c r="R37" s="538">
        <f>$Q$47*関係係数シート!G33</f>
        <v>0</v>
      </c>
      <c r="S37" s="538">
        <f>R37*関係係数シート!D33</f>
        <v>0</v>
      </c>
      <c r="T37" s="538">
        <v>0</v>
      </c>
      <c r="U37" s="538">
        <f>T37*関係係数シート!E33</f>
        <v>0</v>
      </c>
      <c r="V37" s="539">
        <f>T37*関係係数シート!F33</f>
        <v>0</v>
      </c>
      <c r="W37" s="4"/>
      <c r="X37" s="540">
        <f>ROUND(D37*関係係数シート!$H33,0)</f>
        <v>0</v>
      </c>
      <c r="Y37" s="541">
        <f>ROUND(I37*関係係数シート!$H33,0)</f>
        <v>0</v>
      </c>
      <c r="Z37" s="541">
        <f t="shared" si="6"/>
        <v>0</v>
      </c>
      <c r="AA37" s="542">
        <f>ROUND(T37*関係係数シート!H33,0)</f>
        <v>0</v>
      </c>
      <c r="AB37" s="533">
        <f>ROUND(D37*関係係数シート!$I33,0)</f>
        <v>0</v>
      </c>
      <c r="AC37" s="534">
        <f>ROUND(I37*関係係数シート!$I33,0)</f>
        <v>0</v>
      </c>
      <c r="AD37" s="534">
        <f t="shared" si="7"/>
        <v>0</v>
      </c>
      <c r="AE37" s="463">
        <f>ROUND(T37*関係係数シート!I33,0)</f>
        <v>0</v>
      </c>
      <c r="AG37" s="543">
        <f t="shared" si="3"/>
        <v>0</v>
      </c>
      <c r="AH37" s="544">
        <f t="shared" si="4"/>
        <v>0</v>
      </c>
      <c r="AI37" s="545">
        <f t="shared" si="5"/>
        <v>0</v>
      </c>
      <c r="AJ37" s="543">
        <f t="shared" si="8"/>
        <v>0</v>
      </c>
      <c r="AK37" s="546">
        <f t="shared" si="9"/>
        <v>0</v>
      </c>
      <c r="AL37" s="547">
        <f t="shared" si="10"/>
        <v>1</v>
      </c>
      <c r="AM37" s="272"/>
      <c r="AN37" s="548">
        <v>30</v>
      </c>
      <c r="AO37" s="549" t="e">
        <f t="shared" si="11"/>
        <v>#N/A</v>
      </c>
      <c r="AP37" s="550" t="e">
        <f t="shared" si="12"/>
        <v>#N/A</v>
      </c>
      <c r="AQ37" s="551" t="e">
        <f t="shared" si="13"/>
        <v>#N/A</v>
      </c>
      <c r="AR37" s="552" t="e">
        <f t="shared" si="14"/>
        <v>#N/A</v>
      </c>
      <c r="AS37" s="553" t="e">
        <f>SUM(AP$8:AP37)/SUM($AP$8:$AP$46)</f>
        <v>#N/A</v>
      </c>
      <c r="AT37" s="554" t="e">
        <f t="shared" si="15"/>
        <v>#N/A</v>
      </c>
      <c r="AU37" s="555" t="e">
        <f t="shared" si="16"/>
        <v>#N/A</v>
      </c>
    </row>
    <row r="38" spans="2:47" ht="20.149999999999999" customHeight="1" x14ac:dyDescent="0.2">
      <c r="B38" s="421">
        <v>31</v>
      </c>
      <c r="C38" s="556" t="s">
        <v>15</v>
      </c>
      <c r="D38" s="557">
        <f>計算シート１!F36</f>
        <v>0</v>
      </c>
      <c r="E38" s="558">
        <f>D38*関係係数シート!$E34</f>
        <v>0</v>
      </c>
      <c r="F38" s="559">
        <f>D38*関係係数シート!$F34</f>
        <v>0</v>
      </c>
      <c r="G38" s="558">
        <v>0</v>
      </c>
      <c r="H38" s="558">
        <f>G38*関係係数シート!D34</f>
        <v>0</v>
      </c>
      <c r="I38" s="560">
        <v>0</v>
      </c>
      <c r="J38" s="558">
        <f>I38*関係係数シート!$E34</f>
        <v>0</v>
      </c>
      <c r="K38" s="559">
        <f>I38*関係係数シート!$F34</f>
        <v>0</v>
      </c>
      <c r="L38" s="558">
        <f t="shared" si="0"/>
        <v>0</v>
      </c>
      <c r="M38" s="558">
        <f t="shared" si="1"/>
        <v>0</v>
      </c>
      <c r="N38" s="467">
        <f t="shared" si="2"/>
        <v>0</v>
      </c>
      <c r="O38" s="70"/>
      <c r="P38" s="561"/>
      <c r="Q38" s="562"/>
      <c r="R38" s="563">
        <f>$Q$47*関係係数シート!G34</f>
        <v>0</v>
      </c>
      <c r="S38" s="563">
        <f>R38*関係係数シート!D34</f>
        <v>0</v>
      </c>
      <c r="T38" s="563">
        <v>0</v>
      </c>
      <c r="U38" s="563">
        <f>T38*関係係数シート!E34</f>
        <v>0</v>
      </c>
      <c r="V38" s="564">
        <f>T38*関係係数シート!F34</f>
        <v>0</v>
      </c>
      <c r="W38" s="4"/>
      <c r="X38" s="565">
        <f>ROUND(D38*関係係数シート!$H34,0)</f>
        <v>0</v>
      </c>
      <c r="Y38" s="566">
        <f>ROUND(I38*関係係数シート!$H34,0)</f>
        <v>0</v>
      </c>
      <c r="Z38" s="566">
        <f t="shared" si="6"/>
        <v>0</v>
      </c>
      <c r="AA38" s="567">
        <f>ROUND(T38*関係係数シート!H34,0)</f>
        <v>0</v>
      </c>
      <c r="AB38" s="558">
        <f>ROUND(D38*関係係数シート!$I34,0)</f>
        <v>0</v>
      </c>
      <c r="AC38" s="559">
        <f>ROUND(I38*関係係数シート!$I34,0)</f>
        <v>0</v>
      </c>
      <c r="AD38" s="559">
        <f t="shared" si="7"/>
        <v>0</v>
      </c>
      <c r="AE38" s="467">
        <f>ROUND(T38*関係係数シート!I34,0)</f>
        <v>0</v>
      </c>
      <c r="AG38" s="568">
        <f t="shared" si="3"/>
        <v>0</v>
      </c>
      <c r="AH38" s="569">
        <f t="shared" si="4"/>
        <v>0</v>
      </c>
      <c r="AI38" s="570">
        <f t="shared" si="5"/>
        <v>0</v>
      </c>
      <c r="AJ38" s="568">
        <f t="shared" si="8"/>
        <v>0</v>
      </c>
      <c r="AK38" s="571">
        <f t="shared" si="9"/>
        <v>0</v>
      </c>
      <c r="AL38" s="572">
        <f t="shared" si="10"/>
        <v>1</v>
      </c>
      <c r="AM38" s="272"/>
      <c r="AN38" s="573">
        <v>31</v>
      </c>
      <c r="AO38" s="574" t="e">
        <f t="shared" si="11"/>
        <v>#N/A</v>
      </c>
      <c r="AP38" s="575" t="e">
        <f t="shared" si="12"/>
        <v>#N/A</v>
      </c>
      <c r="AQ38" s="576" t="e">
        <f t="shared" si="13"/>
        <v>#N/A</v>
      </c>
      <c r="AR38" s="577" t="e">
        <f t="shared" si="14"/>
        <v>#N/A</v>
      </c>
      <c r="AS38" s="578" t="e">
        <f>SUM(AP$8:AP38)/SUM($AP$8:$AP$46)</f>
        <v>#N/A</v>
      </c>
      <c r="AT38" s="579" t="e">
        <f t="shared" si="15"/>
        <v>#N/A</v>
      </c>
      <c r="AU38" s="580" t="e">
        <f t="shared" si="16"/>
        <v>#N/A</v>
      </c>
    </row>
    <row r="39" spans="2:47" ht="20.149999999999999" customHeight="1" x14ac:dyDescent="0.2">
      <c r="B39" s="143">
        <v>32</v>
      </c>
      <c r="C39" s="506" t="s">
        <v>303</v>
      </c>
      <c r="D39" s="507">
        <f>計算シート１!F37</f>
        <v>0</v>
      </c>
      <c r="E39" s="508">
        <f>D39*関係係数シート!$E35</f>
        <v>0</v>
      </c>
      <c r="F39" s="509">
        <f>D39*関係係数シート!$F35</f>
        <v>0</v>
      </c>
      <c r="G39" s="508">
        <v>0</v>
      </c>
      <c r="H39" s="508">
        <f>G39*関係係数シート!D35</f>
        <v>0</v>
      </c>
      <c r="I39" s="510">
        <v>0</v>
      </c>
      <c r="J39" s="508">
        <f>I39*関係係数シート!$E35</f>
        <v>0</v>
      </c>
      <c r="K39" s="509">
        <f>I39*関係係数シート!$F35</f>
        <v>0</v>
      </c>
      <c r="L39" s="508">
        <f t="shared" si="0"/>
        <v>0</v>
      </c>
      <c r="M39" s="508">
        <f t="shared" si="1"/>
        <v>0</v>
      </c>
      <c r="N39" s="459">
        <f t="shared" si="2"/>
        <v>0</v>
      </c>
      <c r="O39" s="70"/>
      <c r="P39" s="511"/>
      <c r="Q39" s="512"/>
      <c r="R39" s="513">
        <f>$Q$47*関係係数シート!G35</f>
        <v>0</v>
      </c>
      <c r="S39" s="513">
        <f>R39*関係係数シート!D35</f>
        <v>0</v>
      </c>
      <c r="T39" s="513">
        <v>0</v>
      </c>
      <c r="U39" s="513">
        <f>T39*関係係数シート!E35</f>
        <v>0</v>
      </c>
      <c r="V39" s="514">
        <f>T39*関係係数シート!F35</f>
        <v>0</v>
      </c>
      <c r="W39" s="4"/>
      <c r="X39" s="515">
        <f>ROUND(D39*関係係数シート!$H35,0)</f>
        <v>0</v>
      </c>
      <c r="Y39" s="516">
        <f>ROUND(I39*関係係数シート!$H35,0)</f>
        <v>0</v>
      </c>
      <c r="Z39" s="516">
        <f t="shared" si="6"/>
        <v>0</v>
      </c>
      <c r="AA39" s="517">
        <f>ROUND(T39*関係係数シート!H35,0)</f>
        <v>0</v>
      </c>
      <c r="AB39" s="508">
        <f>ROUND(D39*関係係数シート!$I35,0)</f>
        <v>0</v>
      </c>
      <c r="AC39" s="509">
        <f>ROUND(I39*関係係数シート!$I35,0)</f>
        <v>0</v>
      </c>
      <c r="AD39" s="509">
        <f t="shared" si="7"/>
        <v>0</v>
      </c>
      <c r="AE39" s="459">
        <f>ROUND(T39*関係係数シート!I35,0)</f>
        <v>0</v>
      </c>
      <c r="AG39" s="518">
        <f t="shared" si="3"/>
        <v>0</v>
      </c>
      <c r="AH39" s="519">
        <f t="shared" si="4"/>
        <v>0</v>
      </c>
      <c r="AI39" s="520">
        <f t="shared" si="5"/>
        <v>0</v>
      </c>
      <c r="AJ39" s="518">
        <f t="shared" si="8"/>
        <v>0</v>
      </c>
      <c r="AK39" s="521">
        <f t="shared" si="9"/>
        <v>0</v>
      </c>
      <c r="AL39" s="522">
        <f t="shared" si="10"/>
        <v>1</v>
      </c>
      <c r="AM39" s="272"/>
      <c r="AN39" s="523">
        <v>32</v>
      </c>
      <c r="AO39" s="524" t="e">
        <f t="shared" si="11"/>
        <v>#N/A</v>
      </c>
      <c r="AP39" s="525" t="e">
        <f t="shared" si="12"/>
        <v>#N/A</v>
      </c>
      <c r="AQ39" s="526" t="e">
        <f t="shared" si="13"/>
        <v>#N/A</v>
      </c>
      <c r="AR39" s="527" t="e">
        <f t="shared" si="14"/>
        <v>#N/A</v>
      </c>
      <c r="AS39" s="528" t="e">
        <f>SUM(AP$8:AP39)/SUM($AP$8:$AP$46)</f>
        <v>#N/A</v>
      </c>
      <c r="AT39" s="529" t="e">
        <f t="shared" si="15"/>
        <v>#N/A</v>
      </c>
      <c r="AU39" s="530" t="e">
        <f t="shared" si="16"/>
        <v>#N/A</v>
      </c>
    </row>
    <row r="40" spans="2:47" ht="20.149999999999999" customHeight="1" x14ac:dyDescent="0.2">
      <c r="B40" s="143">
        <v>33</v>
      </c>
      <c r="C40" s="506" t="s">
        <v>304</v>
      </c>
      <c r="D40" s="507">
        <f>計算シート１!F38</f>
        <v>0</v>
      </c>
      <c r="E40" s="508">
        <f>D40*関係係数シート!$E36</f>
        <v>0</v>
      </c>
      <c r="F40" s="509">
        <f>D40*関係係数シート!$F36</f>
        <v>0</v>
      </c>
      <c r="G40" s="508">
        <v>0</v>
      </c>
      <c r="H40" s="508">
        <f>G40*関係係数シート!D36</f>
        <v>0</v>
      </c>
      <c r="I40" s="510">
        <v>0</v>
      </c>
      <c r="J40" s="508">
        <f>I40*関係係数シート!$E36</f>
        <v>0</v>
      </c>
      <c r="K40" s="509">
        <f>I40*関係係数シート!$F36</f>
        <v>0</v>
      </c>
      <c r="L40" s="508">
        <f t="shared" si="0"/>
        <v>0</v>
      </c>
      <c r="M40" s="508">
        <f t="shared" si="1"/>
        <v>0</v>
      </c>
      <c r="N40" s="459">
        <f t="shared" si="2"/>
        <v>0</v>
      </c>
      <c r="O40" s="70"/>
      <c r="P40" s="511"/>
      <c r="Q40" s="512"/>
      <c r="R40" s="513">
        <f>$Q$47*関係係数シート!G36</f>
        <v>0</v>
      </c>
      <c r="S40" s="513">
        <f>R40*関係係数シート!D36</f>
        <v>0</v>
      </c>
      <c r="T40" s="513">
        <v>0</v>
      </c>
      <c r="U40" s="513">
        <f>T40*関係係数シート!E36</f>
        <v>0</v>
      </c>
      <c r="V40" s="514">
        <f>T40*関係係数シート!F36</f>
        <v>0</v>
      </c>
      <c r="W40" s="4"/>
      <c r="X40" s="515">
        <f>ROUND(D40*関係係数シート!$H36,0)</f>
        <v>0</v>
      </c>
      <c r="Y40" s="516">
        <f>ROUND(I40*関係係数シート!$H36,0)</f>
        <v>0</v>
      </c>
      <c r="Z40" s="516">
        <f t="shared" si="6"/>
        <v>0</v>
      </c>
      <c r="AA40" s="517">
        <f>ROUND(T40*関係係数シート!H36,0)</f>
        <v>0</v>
      </c>
      <c r="AB40" s="508">
        <f>ROUND(D40*関係係数シート!$I36,0)</f>
        <v>0</v>
      </c>
      <c r="AC40" s="509">
        <f>ROUND(I40*関係係数シート!$I36,0)</f>
        <v>0</v>
      </c>
      <c r="AD40" s="509">
        <f t="shared" si="7"/>
        <v>0</v>
      </c>
      <c r="AE40" s="459">
        <f>ROUND(T40*関係係数シート!I36,0)</f>
        <v>0</v>
      </c>
      <c r="AG40" s="518">
        <f t="shared" si="3"/>
        <v>0</v>
      </c>
      <c r="AH40" s="519">
        <f t="shared" si="4"/>
        <v>0</v>
      </c>
      <c r="AI40" s="520">
        <f t="shared" si="5"/>
        <v>0</v>
      </c>
      <c r="AJ40" s="518">
        <f t="shared" si="8"/>
        <v>0</v>
      </c>
      <c r="AK40" s="521">
        <f t="shared" si="9"/>
        <v>0</v>
      </c>
      <c r="AL40" s="522">
        <f t="shared" si="10"/>
        <v>1</v>
      </c>
      <c r="AM40" s="272"/>
      <c r="AN40" s="523">
        <v>33</v>
      </c>
      <c r="AO40" s="524" t="e">
        <f t="shared" si="11"/>
        <v>#N/A</v>
      </c>
      <c r="AP40" s="525" t="e">
        <f t="shared" si="12"/>
        <v>#N/A</v>
      </c>
      <c r="AQ40" s="526" t="e">
        <f t="shared" si="13"/>
        <v>#N/A</v>
      </c>
      <c r="AR40" s="527" t="e">
        <f t="shared" si="14"/>
        <v>#N/A</v>
      </c>
      <c r="AS40" s="528" t="e">
        <f>SUM(AP$8:AP40)/SUM($AP$8:$AP$46)</f>
        <v>#N/A</v>
      </c>
      <c r="AT40" s="529" t="e">
        <f t="shared" si="15"/>
        <v>#N/A</v>
      </c>
      <c r="AU40" s="530" t="e">
        <f t="shared" si="16"/>
        <v>#N/A</v>
      </c>
    </row>
    <row r="41" spans="2:47" ht="20.149999999999999" customHeight="1" x14ac:dyDescent="0.2">
      <c r="B41" s="143">
        <v>34</v>
      </c>
      <c r="C41" s="506" t="s">
        <v>16</v>
      </c>
      <c r="D41" s="507">
        <f>計算シート１!F39</f>
        <v>0</v>
      </c>
      <c r="E41" s="508">
        <f>D41*関係係数シート!$E37</f>
        <v>0</v>
      </c>
      <c r="F41" s="509">
        <f>D41*関係係数シート!$F37</f>
        <v>0</v>
      </c>
      <c r="G41" s="508">
        <v>0</v>
      </c>
      <c r="H41" s="508">
        <f>G41*関係係数シート!D37</f>
        <v>0</v>
      </c>
      <c r="I41" s="510">
        <v>0</v>
      </c>
      <c r="J41" s="508">
        <f>I41*関係係数シート!$E37</f>
        <v>0</v>
      </c>
      <c r="K41" s="509">
        <f>I41*関係係数シート!$F37</f>
        <v>0</v>
      </c>
      <c r="L41" s="508">
        <f t="shared" si="0"/>
        <v>0</v>
      </c>
      <c r="M41" s="508">
        <f t="shared" si="1"/>
        <v>0</v>
      </c>
      <c r="N41" s="459">
        <f t="shared" si="2"/>
        <v>0</v>
      </c>
      <c r="O41" s="70"/>
      <c r="P41" s="511"/>
      <c r="Q41" s="512"/>
      <c r="R41" s="513">
        <f>$Q$47*関係係数シート!G37</f>
        <v>0</v>
      </c>
      <c r="S41" s="513">
        <f>R41*関係係数シート!D37</f>
        <v>0</v>
      </c>
      <c r="T41" s="513">
        <v>0</v>
      </c>
      <c r="U41" s="513">
        <f>T41*関係係数シート!E37</f>
        <v>0</v>
      </c>
      <c r="V41" s="514">
        <f>T41*関係係数シート!F37</f>
        <v>0</v>
      </c>
      <c r="W41" s="4"/>
      <c r="X41" s="515">
        <f>ROUND(D41*関係係数シート!$H37,0)</f>
        <v>0</v>
      </c>
      <c r="Y41" s="516">
        <f>ROUND(I41*関係係数シート!$H37,0)</f>
        <v>0</v>
      </c>
      <c r="Z41" s="516">
        <f t="shared" si="6"/>
        <v>0</v>
      </c>
      <c r="AA41" s="517">
        <f>ROUND(T41*関係係数シート!H37,0)</f>
        <v>0</v>
      </c>
      <c r="AB41" s="508">
        <f>ROUND(D41*関係係数シート!$I37,0)</f>
        <v>0</v>
      </c>
      <c r="AC41" s="509">
        <f>ROUND(I41*関係係数シート!$I37,0)</f>
        <v>0</v>
      </c>
      <c r="AD41" s="509">
        <f t="shared" si="7"/>
        <v>0</v>
      </c>
      <c r="AE41" s="459">
        <f>ROUND(T41*関係係数シート!I37,0)</f>
        <v>0</v>
      </c>
      <c r="AG41" s="518">
        <f t="shared" si="3"/>
        <v>0</v>
      </c>
      <c r="AH41" s="519">
        <f t="shared" si="4"/>
        <v>0</v>
      </c>
      <c r="AI41" s="520">
        <f t="shared" si="5"/>
        <v>0</v>
      </c>
      <c r="AJ41" s="518">
        <f t="shared" si="8"/>
        <v>0</v>
      </c>
      <c r="AK41" s="521">
        <f t="shared" si="9"/>
        <v>0</v>
      </c>
      <c r="AL41" s="522">
        <f t="shared" si="10"/>
        <v>1</v>
      </c>
      <c r="AM41" s="272"/>
      <c r="AN41" s="523">
        <v>34</v>
      </c>
      <c r="AO41" s="524" t="e">
        <f t="shared" si="11"/>
        <v>#N/A</v>
      </c>
      <c r="AP41" s="525" t="e">
        <f t="shared" si="12"/>
        <v>#N/A</v>
      </c>
      <c r="AQ41" s="526" t="e">
        <f t="shared" si="13"/>
        <v>#N/A</v>
      </c>
      <c r="AR41" s="527" t="e">
        <f t="shared" si="14"/>
        <v>#N/A</v>
      </c>
      <c r="AS41" s="528" t="e">
        <f>SUM(AP$8:AP41)/SUM($AP$8:$AP$46)</f>
        <v>#N/A</v>
      </c>
      <c r="AT41" s="529" t="e">
        <f t="shared" si="15"/>
        <v>#N/A</v>
      </c>
      <c r="AU41" s="530" t="e">
        <f t="shared" si="16"/>
        <v>#N/A</v>
      </c>
    </row>
    <row r="42" spans="2:47" ht="20.149999999999999" customHeight="1" x14ac:dyDescent="0.2">
      <c r="B42" s="415">
        <v>35</v>
      </c>
      <c r="C42" s="531" t="s">
        <v>72</v>
      </c>
      <c r="D42" s="532">
        <f>計算シート１!F40</f>
        <v>0</v>
      </c>
      <c r="E42" s="533">
        <f>D42*関係係数シート!$E38</f>
        <v>0</v>
      </c>
      <c r="F42" s="534">
        <f>D42*関係係数シート!$F38</f>
        <v>0</v>
      </c>
      <c r="G42" s="533">
        <v>0</v>
      </c>
      <c r="H42" s="533">
        <f>G42*関係係数シート!D38</f>
        <v>0</v>
      </c>
      <c r="I42" s="535">
        <v>0</v>
      </c>
      <c r="J42" s="533">
        <f>I42*関係係数シート!$E38</f>
        <v>0</v>
      </c>
      <c r="K42" s="534">
        <f>I42*関係係数シート!$F38</f>
        <v>0</v>
      </c>
      <c r="L42" s="533">
        <f t="shared" si="0"/>
        <v>0</v>
      </c>
      <c r="M42" s="533">
        <f t="shared" si="1"/>
        <v>0</v>
      </c>
      <c r="N42" s="463">
        <f t="shared" si="2"/>
        <v>0</v>
      </c>
      <c r="O42" s="70"/>
      <c r="P42" s="536"/>
      <c r="Q42" s="537"/>
      <c r="R42" s="538">
        <f>$Q$47*関係係数シート!G38</f>
        <v>0</v>
      </c>
      <c r="S42" s="538">
        <f>R42*関係係数シート!D38</f>
        <v>0</v>
      </c>
      <c r="T42" s="538">
        <v>0</v>
      </c>
      <c r="U42" s="538">
        <f>T42*関係係数シート!E38</f>
        <v>0</v>
      </c>
      <c r="V42" s="539">
        <f>T42*関係係数シート!F38</f>
        <v>0</v>
      </c>
      <c r="W42" s="4"/>
      <c r="X42" s="540">
        <f>ROUND(D42*関係係数シート!$H38,0)</f>
        <v>0</v>
      </c>
      <c r="Y42" s="541">
        <f>ROUND(I42*関係係数シート!$H38,0)</f>
        <v>0</v>
      </c>
      <c r="Z42" s="541">
        <f t="shared" si="6"/>
        <v>0</v>
      </c>
      <c r="AA42" s="542">
        <f>ROUND(T42*関係係数シート!H38,0)</f>
        <v>0</v>
      </c>
      <c r="AB42" s="533">
        <f>ROUND(D42*関係係数シート!$I38,0)</f>
        <v>0</v>
      </c>
      <c r="AC42" s="534">
        <f>ROUND(I42*関係係数シート!$I38,0)</f>
        <v>0</v>
      </c>
      <c r="AD42" s="534">
        <f t="shared" si="7"/>
        <v>0</v>
      </c>
      <c r="AE42" s="463">
        <f>ROUND(T42*関係係数シート!I38,0)</f>
        <v>0</v>
      </c>
      <c r="AG42" s="543">
        <f t="shared" si="3"/>
        <v>0</v>
      </c>
      <c r="AH42" s="544">
        <f t="shared" si="4"/>
        <v>0</v>
      </c>
      <c r="AI42" s="545">
        <f t="shared" si="5"/>
        <v>0</v>
      </c>
      <c r="AJ42" s="543">
        <f t="shared" si="8"/>
        <v>0</v>
      </c>
      <c r="AK42" s="546">
        <f t="shared" si="9"/>
        <v>0</v>
      </c>
      <c r="AL42" s="547">
        <f t="shared" si="10"/>
        <v>1</v>
      </c>
      <c r="AM42" s="272"/>
      <c r="AN42" s="548">
        <v>35</v>
      </c>
      <c r="AO42" s="549" t="e">
        <f t="shared" si="11"/>
        <v>#N/A</v>
      </c>
      <c r="AP42" s="550" t="e">
        <f t="shared" si="12"/>
        <v>#N/A</v>
      </c>
      <c r="AQ42" s="551" t="e">
        <f t="shared" si="13"/>
        <v>#N/A</v>
      </c>
      <c r="AR42" s="552" t="e">
        <f t="shared" si="14"/>
        <v>#N/A</v>
      </c>
      <c r="AS42" s="553" t="e">
        <f>SUM(AP$8:AP42)/SUM($AP$8:$AP$46)</f>
        <v>#N/A</v>
      </c>
      <c r="AT42" s="554" t="e">
        <f t="shared" si="15"/>
        <v>#N/A</v>
      </c>
      <c r="AU42" s="555" t="e">
        <f t="shared" si="16"/>
        <v>#N/A</v>
      </c>
    </row>
    <row r="43" spans="2:47" ht="21" customHeight="1" x14ac:dyDescent="0.2">
      <c r="B43" s="407">
        <v>36</v>
      </c>
      <c r="C43" s="556" t="s">
        <v>73</v>
      </c>
      <c r="D43" s="557">
        <f>計算シート１!F41</f>
        <v>0</v>
      </c>
      <c r="E43" s="558">
        <f>D43*関係係数シート!$E39</f>
        <v>0</v>
      </c>
      <c r="F43" s="559">
        <f>D43*関係係数シート!$F39</f>
        <v>0</v>
      </c>
      <c r="G43" s="558">
        <v>0</v>
      </c>
      <c r="H43" s="558">
        <f>G43*関係係数シート!D39</f>
        <v>0</v>
      </c>
      <c r="I43" s="560">
        <v>0</v>
      </c>
      <c r="J43" s="558">
        <f>I43*関係係数シート!$E39</f>
        <v>0</v>
      </c>
      <c r="K43" s="559">
        <f>I43*関係係数シート!$F39</f>
        <v>0</v>
      </c>
      <c r="L43" s="558">
        <f t="shared" si="0"/>
        <v>0</v>
      </c>
      <c r="M43" s="558">
        <f t="shared" si="1"/>
        <v>0</v>
      </c>
      <c r="N43" s="467">
        <f t="shared" si="2"/>
        <v>0</v>
      </c>
      <c r="O43" s="70"/>
      <c r="P43" s="561"/>
      <c r="Q43" s="562"/>
      <c r="R43" s="563">
        <f>$Q$47*関係係数シート!G39</f>
        <v>0</v>
      </c>
      <c r="S43" s="563">
        <f>R43*関係係数シート!D39</f>
        <v>0</v>
      </c>
      <c r="T43" s="563">
        <v>0</v>
      </c>
      <c r="U43" s="563">
        <f>T43*関係係数シート!E39</f>
        <v>0</v>
      </c>
      <c r="V43" s="564">
        <f>T43*関係係数シート!F39</f>
        <v>0</v>
      </c>
      <c r="W43" s="4"/>
      <c r="X43" s="565">
        <f>ROUND(D43*関係係数シート!$H39,0)</f>
        <v>0</v>
      </c>
      <c r="Y43" s="566">
        <f>ROUND(I43*関係係数シート!$H39,0)</f>
        <v>0</v>
      </c>
      <c r="Z43" s="566">
        <f t="shared" si="6"/>
        <v>0</v>
      </c>
      <c r="AA43" s="567">
        <f>ROUND(T43*関係係数シート!H39,0)</f>
        <v>0</v>
      </c>
      <c r="AB43" s="558">
        <f>ROUND(D43*関係係数シート!$I39,0)</f>
        <v>0</v>
      </c>
      <c r="AC43" s="559">
        <f>ROUND(I43*関係係数シート!$I39,0)</f>
        <v>0</v>
      </c>
      <c r="AD43" s="559">
        <f t="shared" si="7"/>
        <v>0</v>
      </c>
      <c r="AE43" s="467">
        <f>ROUND(T43*関係係数シート!I39,0)</f>
        <v>0</v>
      </c>
      <c r="AG43" s="568">
        <f t="shared" si="3"/>
        <v>0</v>
      </c>
      <c r="AH43" s="569">
        <f t="shared" si="4"/>
        <v>0</v>
      </c>
      <c r="AI43" s="570">
        <f t="shared" si="5"/>
        <v>0</v>
      </c>
      <c r="AJ43" s="568">
        <f t="shared" si="8"/>
        <v>0</v>
      </c>
      <c r="AK43" s="571">
        <f t="shared" si="9"/>
        <v>0</v>
      </c>
      <c r="AL43" s="572">
        <f t="shared" si="10"/>
        <v>1</v>
      </c>
      <c r="AM43" s="272"/>
      <c r="AN43" s="573">
        <v>36</v>
      </c>
      <c r="AO43" s="574" t="e">
        <f t="shared" si="11"/>
        <v>#N/A</v>
      </c>
      <c r="AP43" s="575" t="e">
        <f t="shared" si="12"/>
        <v>#N/A</v>
      </c>
      <c r="AQ43" s="576" t="e">
        <f t="shared" si="13"/>
        <v>#N/A</v>
      </c>
      <c r="AR43" s="577" t="e">
        <f t="shared" si="14"/>
        <v>#N/A</v>
      </c>
      <c r="AS43" s="578" t="e">
        <f>SUM(AP$8:AP43)/SUM($AP$8:$AP$46)</f>
        <v>#N/A</v>
      </c>
      <c r="AT43" s="579" t="e">
        <f t="shared" si="15"/>
        <v>#N/A</v>
      </c>
      <c r="AU43" s="580" t="e">
        <f t="shared" si="16"/>
        <v>#N/A</v>
      </c>
    </row>
    <row r="44" spans="2:47" ht="21" customHeight="1" x14ac:dyDescent="0.2">
      <c r="B44" s="143">
        <v>37</v>
      </c>
      <c r="C44" s="506" t="s">
        <v>330</v>
      </c>
      <c r="D44" s="507">
        <f>計算シート１!F42</f>
        <v>0</v>
      </c>
      <c r="E44" s="508">
        <f>D44*関係係数シート!$E40</f>
        <v>0</v>
      </c>
      <c r="F44" s="509">
        <f>D44*関係係数シート!$F40</f>
        <v>0</v>
      </c>
      <c r="G44" s="508">
        <v>0</v>
      </c>
      <c r="H44" s="508">
        <f>G44*関係係数シート!D40</f>
        <v>0</v>
      </c>
      <c r="I44" s="510">
        <v>0</v>
      </c>
      <c r="J44" s="508">
        <f>I44*関係係数シート!$E40</f>
        <v>0</v>
      </c>
      <c r="K44" s="509">
        <f>I44*関係係数シート!$F40</f>
        <v>0</v>
      </c>
      <c r="L44" s="508">
        <f t="shared" si="0"/>
        <v>0</v>
      </c>
      <c r="M44" s="508">
        <f t="shared" si="1"/>
        <v>0</v>
      </c>
      <c r="N44" s="459">
        <f t="shared" si="2"/>
        <v>0</v>
      </c>
      <c r="O44" s="70"/>
      <c r="P44" s="511"/>
      <c r="Q44" s="512"/>
      <c r="R44" s="513">
        <f>$Q$47*関係係数シート!G40</f>
        <v>0</v>
      </c>
      <c r="S44" s="513">
        <f>R44*関係係数シート!D40</f>
        <v>0</v>
      </c>
      <c r="T44" s="513">
        <v>0</v>
      </c>
      <c r="U44" s="513">
        <f>T44*関係係数シート!E40</f>
        <v>0</v>
      </c>
      <c r="V44" s="514">
        <f>T44*関係係数シート!F40</f>
        <v>0</v>
      </c>
      <c r="W44" s="4"/>
      <c r="X44" s="515">
        <f>ROUND(D44*関係係数シート!$H40,0)</f>
        <v>0</v>
      </c>
      <c r="Y44" s="516">
        <f>ROUND(I44*関係係数シート!$H40,0)</f>
        <v>0</v>
      </c>
      <c r="Z44" s="516">
        <f t="shared" si="6"/>
        <v>0</v>
      </c>
      <c r="AA44" s="517">
        <f>ROUND(T44*関係係数シート!H40,0)</f>
        <v>0</v>
      </c>
      <c r="AB44" s="508">
        <f>ROUND(D44*関係係数シート!$I40,0)</f>
        <v>0</v>
      </c>
      <c r="AC44" s="509">
        <f>ROUND(I44*関係係数シート!$I40,0)</f>
        <v>0</v>
      </c>
      <c r="AD44" s="509">
        <f t="shared" si="7"/>
        <v>0</v>
      </c>
      <c r="AE44" s="459">
        <f>ROUND(T44*関係係数シート!I40,0)</f>
        <v>0</v>
      </c>
      <c r="AG44" s="518">
        <f t="shared" si="3"/>
        <v>0</v>
      </c>
      <c r="AH44" s="519">
        <f t="shared" si="4"/>
        <v>0</v>
      </c>
      <c r="AI44" s="520">
        <f t="shared" si="5"/>
        <v>0</v>
      </c>
      <c r="AJ44" s="518">
        <f t="shared" si="8"/>
        <v>0</v>
      </c>
      <c r="AK44" s="521">
        <f t="shared" si="9"/>
        <v>0</v>
      </c>
      <c r="AL44" s="522">
        <f t="shared" si="10"/>
        <v>1</v>
      </c>
      <c r="AM44" s="272"/>
      <c r="AN44" s="523">
        <v>37</v>
      </c>
      <c r="AO44" s="524" t="e">
        <f t="shared" si="11"/>
        <v>#N/A</v>
      </c>
      <c r="AP44" s="525" t="e">
        <f t="shared" si="12"/>
        <v>#N/A</v>
      </c>
      <c r="AQ44" s="526" t="e">
        <f t="shared" si="13"/>
        <v>#N/A</v>
      </c>
      <c r="AR44" s="527" t="e">
        <f t="shared" si="14"/>
        <v>#N/A</v>
      </c>
      <c r="AS44" s="528" t="e">
        <f>SUM(AP$8:AP44)/SUM($AP$8:$AP$46)</f>
        <v>#N/A</v>
      </c>
      <c r="AT44" s="529" t="e">
        <f t="shared" si="15"/>
        <v>#N/A</v>
      </c>
      <c r="AU44" s="530" t="e">
        <f t="shared" si="16"/>
        <v>#N/A</v>
      </c>
    </row>
    <row r="45" spans="2:47" ht="18" customHeight="1" x14ac:dyDescent="0.2">
      <c r="B45" s="143">
        <v>38</v>
      </c>
      <c r="C45" s="581" t="s">
        <v>17</v>
      </c>
      <c r="D45" s="507">
        <f>計算シート１!F43</f>
        <v>0</v>
      </c>
      <c r="E45" s="508">
        <f>D45*関係係数シート!$E41</f>
        <v>0</v>
      </c>
      <c r="F45" s="509">
        <f>D45*関係係数シート!$F41</f>
        <v>0</v>
      </c>
      <c r="G45" s="508">
        <v>0</v>
      </c>
      <c r="H45" s="508">
        <f>G45*関係係数シート!D41</f>
        <v>0</v>
      </c>
      <c r="I45" s="510">
        <v>0</v>
      </c>
      <c r="J45" s="508">
        <f>I45*関係係数シート!$E41</f>
        <v>0</v>
      </c>
      <c r="K45" s="509">
        <f>I45*関係係数シート!$F41</f>
        <v>0</v>
      </c>
      <c r="L45" s="508">
        <f t="shared" si="0"/>
        <v>0</v>
      </c>
      <c r="M45" s="508">
        <f t="shared" si="1"/>
        <v>0</v>
      </c>
      <c r="N45" s="459">
        <f t="shared" si="2"/>
        <v>0</v>
      </c>
      <c r="O45" s="73"/>
      <c r="P45" s="511"/>
      <c r="Q45" s="512"/>
      <c r="R45" s="513">
        <f>$Q$47*関係係数シート!G41</f>
        <v>0</v>
      </c>
      <c r="S45" s="513">
        <f>R45*関係係数シート!D41</f>
        <v>0</v>
      </c>
      <c r="T45" s="513">
        <v>0</v>
      </c>
      <c r="U45" s="513">
        <f>T45*関係係数シート!E41</f>
        <v>0</v>
      </c>
      <c r="V45" s="514">
        <f>T45*関係係数シート!F41</f>
        <v>0</v>
      </c>
      <c r="W45" s="5"/>
      <c r="X45" s="515">
        <f>ROUND(D45*関係係数シート!$H41,0)</f>
        <v>0</v>
      </c>
      <c r="Y45" s="516">
        <f>ROUND(I45*関係係数シート!$H41,0)</f>
        <v>0</v>
      </c>
      <c r="Z45" s="516">
        <f t="shared" si="6"/>
        <v>0</v>
      </c>
      <c r="AA45" s="517">
        <f>ROUND(T45*関係係数シート!H41,0)</f>
        <v>0</v>
      </c>
      <c r="AB45" s="508">
        <f>ROUND(D45*関係係数シート!$I41,0)</f>
        <v>0</v>
      </c>
      <c r="AC45" s="509">
        <f>ROUND(I45*関係係数シート!$I41,0)</f>
        <v>0</v>
      </c>
      <c r="AD45" s="509">
        <f t="shared" si="7"/>
        <v>0</v>
      </c>
      <c r="AE45" s="459">
        <f>ROUND(T45*関係係数シート!I41,0)</f>
        <v>0</v>
      </c>
      <c r="AG45" s="518">
        <f t="shared" si="3"/>
        <v>0</v>
      </c>
      <c r="AH45" s="519">
        <f t="shared" si="4"/>
        <v>0</v>
      </c>
      <c r="AI45" s="520">
        <f t="shared" si="5"/>
        <v>0</v>
      </c>
      <c r="AJ45" s="518">
        <f t="shared" si="8"/>
        <v>0</v>
      </c>
      <c r="AK45" s="521">
        <f t="shared" si="9"/>
        <v>0</v>
      </c>
      <c r="AL45" s="522">
        <f t="shared" si="10"/>
        <v>1</v>
      </c>
      <c r="AM45" s="272"/>
      <c r="AN45" s="523">
        <v>38</v>
      </c>
      <c r="AO45" s="524" t="e">
        <f t="shared" si="11"/>
        <v>#N/A</v>
      </c>
      <c r="AP45" s="525" t="e">
        <f t="shared" si="12"/>
        <v>#N/A</v>
      </c>
      <c r="AQ45" s="526" t="e">
        <f t="shared" si="13"/>
        <v>#N/A</v>
      </c>
      <c r="AR45" s="527" t="e">
        <f t="shared" si="14"/>
        <v>#N/A</v>
      </c>
      <c r="AS45" s="528" t="e">
        <f>SUM(AP$8:AP45)/SUM($AP$8:$AP$46)</f>
        <v>#N/A</v>
      </c>
      <c r="AT45" s="529" t="e">
        <f t="shared" si="15"/>
        <v>#N/A</v>
      </c>
      <c r="AU45" s="530" t="e">
        <f t="shared" si="16"/>
        <v>#N/A</v>
      </c>
    </row>
    <row r="46" spans="2:47" ht="19.5" customHeight="1" thickBot="1" x14ac:dyDescent="0.25">
      <c r="B46" s="415">
        <v>39</v>
      </c>
      <c r="C46" s="584" t="s">
        <v>18</v>
      </c>
      <c r="D46" s="585">
        <f>計算シート１!F44</f>
        <v>0</v>
      </c>
      <c r="E46" s="586">
        <f>D46*関係係数シート!$E42</f>
        <v>0</v>
      </c>
      <c r="F46" s="587">
        <f>D46*関係係数シート!$F42</f>
        <v>0</v>
      </c>
      <c r="G46" s="586">
        <v>0</v>
      </c>
      <c r="H46" s="586">
        <f>G46*関係係数シート!D42</f>
        <v>0</v>
      </c>
      <c r="I46" s="588">
        <v>0</v>
      </c>
      <c r="J46" s="586">
        <f>I46*関係係数シート!$E42</f>
        <v>0</v>
      </c>
      <c r="K46" s="587">
        <f>I46*関係係数シート!$F42</f>
        <v>0</v>
      </c>
      <c r="L46" s="586">
        <f t="shared" si="0"/>
        <v>0</v>
      </c>
      <c r="M46" s="586">
        <f t="shared" si="1"/>
        <v>0</v>
      </c>
      <c r="N46" s="589">
        <f t="shared" si="2"/>
        <v>0</v>
      </c>
      <c r="P46" s="590"/>
      <c r="Q46" s="591"/>
      <c r="R46" s="592">
        <f>$Q$47*関係係数シート!G42</f>
        <v>0</v>
      </c>
      <c r="S46" s="592">
        <f>R46*関係係数シート!D42</f>
        <v>0</v>
      </c>
      <c r="T46" s="592">
        <v>0</v>
      </c>
      <c r="U46" s="592">
        <f>T46*関係係数シート!E42</f>
        <v>0</v>
      </c>
      <c r="V46" s="593">
        <f>T46*関係係数シート!F42</f>
        <v>0</v>
      </c>
      <c r="X46" s="594">
        <f>ROUND(D46*関係係数シート!$H42,0)</f>
        <v>0</v>
      </c>
      <c r="Y46" s="595">
        <f>ROUND(I46*関係係数シート!$H42,0)</f>
        <v>0</v>
      </c>
      <c r="Z46" s="595">
        <f t="shared" si="6"/>
        <v>0</v>
      </c>
      <c r="AA46" s="596">
        <f>ROUND(T46*関係係数シート!H42,0)</f>
        <v>0</v>
      </c>
      <c r="AB46" s="586">
        <f>ROUND(D46*関係係数シート!$I42,0)</f>
        <v>0</v>
      </c>
      <c r="AC46" s="587">
        <f>ROUND(I46*関係係数シート!$I42,0)</f>
        <v>0</v>
      </c>
      <c r="AD46" s="587">
        <f t="shared" si="7"/>
        <v>0</v>
      </c>
      <c r="AE46" s="589">
        <f>ROUND(T46*関係係数シート!I42,0)</f>
        <v>0</v>
      </c>
      <c r="AG46" s="597">
        <f t="shared" si="3"/>
        <v>0</v>
      </c>
      <c r="AH46" s="598">
        <f t="shared" si="4"/>
        <v>0</v>
      </c>
      <c r="AI46" s="599">
        <f t="shared" si="5"/>
        <v>0</v>
      </c>
      <c r="AJ46" s="597">
        <f t="shared" si="8"/>
        <v>0</v>
      </c>
      <c r="AK46" s="600">
        <f t="shared" si="9"/>
        <v>0</v>
      </c>
      <c r="AL46" s="601">
        <f t="shared" si="10"/>
        <v>1</v>
      </c>
      <c r="AM46" s="272"/>
      <c r="AN46" s="602">
        <v>39</v>
      </c>
      <c r="AO46" s="603" t="e">
        <f t="shared" si="11"/>
        <v>#N/A</v>
      </c>
      <c r="AP46" s="604" t="e">
        <f t="shared" si="12"/>
        <v>#N/A</v>
      </c>
      <c r="AQ46" s="605" t="e">
        <f t="shared" si="13"/>
        <v>#N/A</v>
      </c>
      <c r="AR46" s="606" t="e">
        <f t="shared" si="14"/>
        <v>#N/A</v>
      </c>
      <c r="AS46" s="607" t="e">
        <f>SUM(AP$8:AP46)/SUM($AP$8:$AP$46)</f>
        <v>#N/A</v>
      </c>
      <c r="AT46" s="608" t="e">
        <f t="shared" si="15"/>
        <v>#N/A</v>
      </c>
      <c r="AU46" s="609" t="e">
        <f t="shared" si="16"/>
        <v>#N/A</v>
      </c>
    </row>
    <row r="47" spans="2:47" ht="19.5" customHeight="1" thickBot="1" x14ac:dyDescent="0.25">
      <c r="B47" s="61"/>
      <c r="C47" s="62" t="s">
        <v>19</v>
      </c>
      <c r="D47" s="67">
        <f t="shared" ref="D47:N47" si="17">SUM(D8:D46)</f>
        <v>0</v>
      </c>
      <c r="E47" s="71">
        <f t="shared" si="17"/>
        <v>0</v>
      </c>
      <c r="F47" s="298">
        <f t="shared" si="17"/>
        <v>0</v>
      </c>
      <c r="G47" s="71">
        <f t="shared" si="17"/>
        <v>0</v>
      </c>
      <c r="H47" s="71">
        <f t="shared" si="17"/>
        <v>0</v>
      </c>
      <c r="I47" s="293">
        <f t="shared" si="17"/>
        <v>0</v>
      </c>
      <c r="J47" s="71">
        <f t="shared" si="17"/>
        <v>0</v>
      </c>
      <c r="K47" s="71">
        <f t="shared" si="17"/>
        <v>0</v>
      </c>
      <c r="L47" s="71">
        <f t="shared" si="17"/>
        <v>0</v>
      </c>
      <c r="M47" s="71">
        <f t="shared" si="17"/>
        <v>0</v>
      </c>
      <c r="N47" s="69">
        <f t="shared" si="17"/>
        <v>0</v>
      </c>
      <c r="P47" s="130">
        <f>関係係数シート!M3</f>
        <v>0.57137298099833567</v>
      </c>
      <c r="Q47" s="71">
        <f>N47*P47</f>
        <v>0</v>
      </c>
      <c r="R47" s="74">
        <f>SUM(R8:R46)</f>
        <v>0</v>
      </c>
      <c r="S47" s="74">
        <f>SUM(S8:S46)</f>
        <v>0</v>
      </c>
      <c r="T47" s="74">
        <f>SUM(T8:T46)</f>
        <v>0</v>
      </c>
      <c r="U47" s="74">
        <f>SUM(U8:U46)</f>
        <v>0</v>
      </c>
      <c r="V47" s="76">
        <f>SUM(V8:V46)</f>
        <v>0</v>
      </c>
      <c r="X47" s="78">
        <f t="shared" ref="X47:AE47" si="18">SUM(X8:X46)</f>
        <v>0</v>
      </c>
      <c r="Y47" s="269">
        <f t="shared" si="18"/>
        <v>0</v>
      </c>
      <c r="Z47" s="269">
        <f t="shared" si="18"/>
        <v>0</v>
      </c>
      <c r="AA47" s="74">
        <f t="shared" si="18"/>
        <v>0</v>
      </c>
      <c r="AB47" s="74">
        <f t="shared" si="18"/>
        <v>0</v>
      </c>
      <c r="AC47" s="270">
        <f t="shared" si="18"/>
        <v>0</v>
      </c>
      <c r="AD47" s="270">
        <f t="shared" si="18"/>
        <v>0</v>
      </c>
      <c r="AE47" s="76">
        <f t="shared" si="18"/>
        <v>0</v>
      </c>
      <c r="AG47" s="273">
        <f>SUM(AG8:AG46)</f>
        <v>0</v>
      </c>
      <c r="AH47" s="275">
        <f>SUM(AH8:AH46)</f>
        <v>0</v>
      </c>
      <c r="AI47" s="279">
        <f>SUM(AI8:AI46)</f>
        <v>0</v>
      </c>
      <c r="AJ47" s="273">
        <f>SUM(AJ8:AJ46)</f>
        <v>0</v>
      </c>
      <c r="AK47" s="277">
        <f>SUM(AK8:AK46)</f>
        <v>0</v>
      </c>
      <c r="AL47" s="276"/>
      <c r="AN47" s="281"/>
      <c r="AO47" s="280" t="s">
        <v>242</v>
      </c>
      <c r="AP47" s="274" t="e">
        <f>SUM(AP8:AP46)</f>
        <v>#N/A</v>
      </c>
      <c r="AQ47" s="286" t="e">
        <f>SUM(AQ8:AQ46)</f>
        <v>#N/A</v>
      </c>
      <c r="AR47" s="279" t="e">
        <f>SUM(AR8:AR46)</f>
        <v>#N/A</v>
      </c>
      <c r="AS47" s="282"/>
      <c r="AT47" s="273" t="e">
        <f>SUM(AT8:AT46)</f>
        <v>#N/A</v>
      </c>
      <c r="AU47" s="279" t="e">
        <f>SUM(AU8:AU46)</f>
        <v>#N/A</v>
      </c>
    </row>
    <row r="48" spans="2:47" ht="19.5" customHeight="1" thickBot="1" x14ac:dyDescent="0.25"/>
    <row r="49" spans="19:20" ht="19.5" customHeight="1" thickTop="1" thickBot="1" x14ac:dyDescent="0.25">
      <c r="S49" s="2" t="s">
        <v>31</v>
      </c>
      <c r="T49" s="75">
        <f>IFERROR(SUM(L47,T47)/計算シート１!D45,0)</f>
        <v>0</v>
      </c>
    </row>
    <row r="50" spans="19:20" ht="19.5" customHeight="1" thickTop="1" x14ac:dyDescent="0.2"/>
  </sheetData>
  <mergeCells count="47">
    <mergeCell ref="AT4:AT7"/>
    <mergeCell ref="AU5:AU7"/>
    <mergeCell ref="AN3:AU3"/>
    <mergeCell ref="X5:X7"/>
    <mergeCell ref="Y5:Y7"/>
    <mergeCell ref="Z5:Z7"/>
    <mergeCell ref="AB5:AB7"/>
    <mergeCell ref="AC5:AC7"/>
    <mergeCell ref="AD5:AD7"/>
    <mergeCell ref="AN4:AN7"/>
    <mergeCell ref="AO4:AO7"/>
    <mergeCell ref="AP4:AP7"/>
    <mergeCell ref="AQ5:AQ7"/>
    <mergeCell ref="AS4:AS7"/>
    <mergeCell ref="AG3:AL3"/>
    <mergeCell ref="AG4:AG7"/>
    <mergeCell ref="AH5:AH7"/>
    <mergeCell ref="AJ4:AJ7"/>
    <mergeCell ref="AK5:AK7"/>
    <mergeCell ref="AL4:AL7"/>
    <mergeCell ref="G4:G7"/>
    <mergeCell ref="I5:I7"/>
    <mergeCell ref="J6:J7"/>
    <mergeCell ref="I4:K4"/>
    <mergeCell ref="L4:N4"/>
    <mergeCell ref="L5:L7"/>
    <mergeCell ref="M6:M7"/>
    <mergeCell ref="X3:AA3"/>
    <mergeCell ref="AB3:AE3"/>
    <mergeCell ref="P4:P7"/>
    <mergeCell ref="Q4:Q7"/>
    <mergeCell ref="X4:Z4"/>
    <mergeCell ref="AB4:AD4"/>
    <mergeCell ref="AA4:AA7"/>
    <mergeCell ref="AE4:AE7"/>
    <mergeCell ref="D3:N3"/>
    <mergeCell ref="B4:C7"/>
    <mergeCell ref="R4:R7"/>
    <mergeCell ref="P3:V3"/>
    <mergeCell ref="H4:H7"/>
    <mergeCell ref="S4:S7"/>
    <mergeCell ref="T4:T7"/>
    <mergeCell ref="U4:U7"/>
    <mergeCell ref="V4:V7"/>
    <mergeCell ref="D5:D7"/>
    <mergeCell ref="D4:F4"/>
    <mergeCell ref="E6:E7"/>
  </mergeCells>
  <phoneticPr fontId="3"/>
  <pageMargins left="0.35" right="0.31" top="0.51" bottom="0.33" header="0.24" footer="0.21"/>
  <headerFooter alignWithMargins="0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617de1-204e-42ea-86cb-698a5ca4f015">
      <Terms xmlns="http://schemas.microsoft.com/office/infopath/2007/PartnerControls"/>
    </lcf76f155ced4ddcb4097134ff3c332f>
    <_Flow_SignoffStatus xmlns="00617de1-204e-42ea-86cb-698a5ca4f015" xsi:nil="true"/>
    <TaxCatchAll xmlns="f4d4818c-04c1-42a7-8011-d596c6fe657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98CCEE218F7EF4D824662FB9F2F0F19" ma:contentTypeVersion="19" ma:contentTypeDescription="新しいドキュメントを作成します。" ma:contentTypeScope="" ma:versionID="71dbf415492bb70bf6e27ad7dc19f5cd">
  <xsd:schema xmlns:xsd="http://www.w3.org/2001/XMLSchema" xmlns:xs="http://www.w3.org/2001/XMLSchema" xmlns:p="http://schemas.microsoft.com/office/2006/metadata/properties" xmlns:ns2="00617de1-204e-42ea-86cb-698a5ca4f015" xmlns:ns3="f4d4818c-04c1-42a7-8011-d596c6fe657b" targetNamespace="http://schemas.microsoft.com/office/2006/metadata/properties" ma:root="true" ma:fieldsID="70bef806fccce4304698b62df7640552" ns2:_="" ns3:_="">
    <xsd:import namespace="00617de1-204e-42ea-86cb-698a5ca4f015"/>
    <xsd:import namespace="f4d4818c-04c1-42a7-8011-d596c6fe65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17de1-204e-42ea-86cb-698a5ca4f0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6f7f5250-9f82-476f-8bfa-99010e0b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3" nillable="true" ma:displayName="承認の状態" ma:internalName="_x627f__x8a8d__x306e__x72b6__x614b_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4818c-04c1-42a7-8011-d596c6fe657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82ac22c-951c-400a-9b52-01da166263b9}" ma:internalName="TaxCatchAll" ma:showField="CatchAllData" ma:web="f4d4818c-04c1-42a7-8011-d596c6fe65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580379-67F3-4B8B-8E06-7AE4BC6490DF}">
  <ds:schemaRefs>
    <ds:schemaRef ds:uri="http://schemas.microsoft.com/office/2006/metadata/properties"/>
    <ds:schemaRef ds:uri="http://schemas.microsoft.com/office/infopath/2007/PartnerControls"/>
    <ds:schemaRef ds:uri="00617de1-204e-42ea-86cb-698a5ca4f015"/>
    <ds:schemaRef ds:uri="f4d4818c-04c1-42a7-8011-d596c6fe657b"/>
  </ds:schemaRefs>
</ds:datastoreItem>
</file>

<file path=customXml/itemProps2.xml><?xml version="1.0" encoding="utf-8"?>
<ds:datastoreItem xmlns:ds="http://schemas.openxmlformats.org/officeDocument/2006/customXml" ds:itemID="{3B3D42C2-7193-4B62-BAF0-6EAD5B4B37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617de1-204e-42ea-86cb-698a5ca4f015"/>
    <ds:schemaRef ds:uri="f4d4818c-04c1-42a7-8011-d596c6fe65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92C47D-AFF1-4E71-AA58-D6CD957B41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7</vt:i4>
      </vt:variant>
    </vt:vector>
  </HeadingPairs>
  <TitlesOfParts>
    <vt:vector size="18" baseType="lpstr">
      <vt:lpstr>説明シート</vt:lpstr>
      <vt:lpstr>入力シート</vt:lpstr>
      <vt:lpstr>与件データ作成シート</vt:lpstr>
      <vt:lpstr>出力シート</vt:lpstr>
      <vt:lpstr>フローチャート図</vt:lpstr>
      <vt:lpstr>与件データ計算シート</vt:lpstr>
      <vt:lpstr>按分データ等</vt:lpstr>
      <vt:lpstr>計算シート１</vt:lpstr>
      <vt:lpstr>計算シート２</vt:lpstr>
      <vt:lpstr>関係係数シート</vt:lpstr>
      <vt:lpstr>マージンシート</vt:lpstr>
      <vt:lpstr>マージンシート!Print_Area</vt:lpstr>
      <vt:lpstr>関係係数シート!Print_Area</vt:lpstr>
      <vt:lpstr>計算シート１!Print_Area</vt:lpstr>
      <vt:lpstr>計算シート２!Print_Area</vt:lpstr>
      <vt:lpstr>出力シート!Print_Area</vt:lpstr>
      <vt:lpstr>説明シート!Print_Area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嶋田 英岳</cp:lastModifiedBy>
  <cp:lastPrinted>2026-03-19T04:53:49Z</cp:lastPrinted>
  <dcterms:created xsi:type="dcterms:W3CDTF">1997-01-08T22:48:59Z</dcterms:created>
  <dcterms:modified xsi:type="dcterms:W3CDTF">2026-04-03T00:52:34Z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0x010100898CCEE218F7EF4D824662FB9F2F0F19</vt:lpwstr>
  </property>
  <property fmtid="{D5CDD505-2E9C-101B-9397-08002B2CF9AE}" pid="3" name="MediaServiceImageTags">
    <vt:lpwstr/>
  </property>
</Properties>
</file>