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201_統計班\030_加工統計・人口統計\01_加工統計\10_産業連関表\04_HP・Cネット素材\"/>
    </mc:Choice>
  </mc:AlternateContent>
  <xr:revisionPtr revIDLastSave="0" documentId="13_ncr:1_{6B220DE3-3516-4EB5-9AB3-2E80CABA1DE1}" xr6:coauthVersionLast="47" xr6:coauthVersionMax="47" xr10:uidLastSave="{00000000-0000-0000-0000-000000000000}"/>
  <bookViews>
    <workbookView xWindow="-120" yWindow="-120" windowWidth="29040" windowHeight="15840" tabRatio="806" xr2:uid="{00000000-000D-0000-FFFF-FFFF00000000}"/>
  </bookViews>
  <sheets>
    <sheet name="説明シート" sheetId="15" r:id="rId1"/>
    <sheet name="入力シート" sheetId="14" r:id="rId2"/>
    <sheet name="与件データ作成シート" sheetId="19" r:id="rId3"/>
    <sheet name="出力シート" sheetId="18" r:id="rId4"/>
    <sheet name="按分データ等" sheetId="25" r:id="rId5"/>
    <sheet name="与件データ計算シート" sheetId="26" r:id="rId6"/>
    <sheet name="計算シート１" sheetId="12" r:id="rId7"/>
    <sheet name="計算シート２" sheetId="24" r:id="rId8"/>
    <sheet name="関係係数シート" sheetId="17" r:id="rId9"/>
    <sheet name="マージンシート" sheetId="16" r:id="rId10"/>
  </sheets>
  <definedNames>
    <definedName name="_xlnm.Print_Area" localSheetId="9">マージンシート!$B$3:$N$42</definedName>
    <definedName name="_xlnm.Print_Area" localSheetId="4">按分データ等!$H$2:$N$31</definedName>
    <definedName name="_xlnm.Print_Area" localSheetId="8">関係係数シート!$A$3:$N$41</definedName>
    <definedName name="_xlnm.Print_Area" localSheetId="6">計算シート１!$B$4:$G$42</definedName>
    <definedName name="_xlnm.Print_Area" localSheetId="7">計算シート２!$B$5:$T$45</definedName>
    <definedName name="_xlnm.Print_Area" localSheetId="3">出力シート!$B$1:$H$22</definedName>
    <definedName name="_xlnm.Print_Area" localSheetId="0">説明シート!$B$1:$K$142</definedName>
    <definedName name="_xlnm.Print_Area" localSheetId="1">入力シート!$B$5:$E$45</definedName>
    <definedName name="_xlnm.Print_Area" localSheetId="5">与件データ計算シート!$M$3:$U$46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5" l="1"/>
  <c r="E6" i="25" l="1"/>
  <c r="E5" i="25"/>
  <c r="E7" i="25" s="1"/>
  <c r="D34" i="16" l="1"/>
  <c r="K34" i="16" s="1"/>
  <c r="D35" i="16"/>
  <c r="K35" i="16" s="1"/>
  <c r="D36" i="16"/>
  <c r="K36" i="16" s="1"/>
  <c r="D37" i="16"/>
  <c r="K37" i="16" s="1"/>
  <c r="D38" i="16"/>
  <c r="K38" i="16" s="1"/>
  <c r="D39" i="16"/>
  <c r="K39" i="16" s="1"/>
  <c r="D40" i="16"/>
  <c r="K40" i="16" s="1"/>
  <c r="D41" i="16"/>
  <c r="K41" i="16" s="1"/>
  <c r="D42" i="16"/>
  <c r="K42" i="16" s="1"/>
  <c r="D43" i="16"/>
  <c r="K43" i="16" s="1"/>
  <c r="D33" i="16"/>
  <c r="L33" i="16" s="1"/>
  <c r="K33" i="16" l="1"/>
  <c r="M33" i="16" s="1"/>
  <c r="N33" i="16" s="1"/>
  <c r="L35" i="16"/>
  <c r="M35" i="16" s="1"/>
  <c r="N35" i="16" s="1"/>
  <c r="L43" i="16"/>
  <c r="M43" i="16" s="1"/>
  <c r="N43" i="16" s="1"/>
  <c r="L39" i="16"/>
  <c r="M39" i="16" s="1"/>
  <c r="N39" i="16" s="1"/>
  <c r="L41" i="16"/>
  <c r="M41" i="16" s="1"/>
  <c r="N41" i="16" s="1"/>
  <c r="L37" i="16"/>
  <c r="M37" i="16" s="1"/>
  <c r="N37" i="16" s="1"/>
  <c r="L42" i="16"/>
  <c r="M42" i="16" s="1"/>
  <c r="N42" i="16" s="1"/>
  <c r="L40" i="16"/>
  <c r="M40" i="16" s="1"/>
  <c r="N40" i="16" s="1"/>
  <c r="L38" i="16"/>
  <c r="M38" i="16" s="1"/>
  <c r="N38" i="16" s="1"/>
  <c r="L36" i="16"/>
  <c r="M36" i="16" s="1"/>
  <c r="N36" i="16" s="1"/>
  <c r="L34" i="16"/>
  <c r="M34" i="16" s="1"/>
  <c r="N34" i="16" s="1"/>
  <c r="E44" i="12" l="1"/>
  <c r="E43" i="12"/>
  <c r="E39" i="12"/>
  <c r="E37" i="12"/>
  <c r="E35" i="12"/>
  <c r="E34" i="12"/>
  <c r="E33" i="12"/>
  <c r="E31" i="12"/>
  <c r="E30" i="12"/>
  <c r="E28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12" i="12"/>
  <c r="E6" i="12"/>
  <c r="E7" i="12"/>
  <c r="E8" i="12"/>
  <c r="E9" i="12"/>
  <c r="E10" i="12"/>
  <c r="E5" i="12"/>
  <c r="E34" i="25" l="1"/>
  <c r="D45" i="14"/>
  <c r="F46" i="19" l="1"/>
  <c r="F47" i="19"/>
  <c r="F48" i="19"/>
  <c r="F49" i="19"/>
  <c r="F45" i="19"/>
  <c r="E50" i="19"/>
  <c r="D50" i="19"/>
  <c r="D39" i="19"/>
  <c r="D29" i="19"/>
  <c r="D17" i="19"/>
  <c r="U251" i="26"/>
  <c r="U253" i="26"/>
  <c r="U254" i="26"/>
  <c r="U255" i="26"/>
  <c r="U256" i="26"/>
  <c r="U257" i="26"/>
  <c r="U258" i="26"/>
  <c r="U259" i="26"/>
  <c r="U264" i="26"/>
  <c r="U265" i="26"/>
  <c r="U266" i="26"/>
  <c r="U267" i="26"/>
  <c r="U268" i="26"/>
  <c r="U269" i="26"/>
  <c r="U270" i="26"/>
  <c r="U282" i="26"/>
  <c r="U245" i="26"/>
  <c r="E249" i="26"/>
  <c r="P250" i="26" s="1"/>
  <c r="E250" i="26"/>
  <c r="P253" i="26" s="1"/>
  <c r="E251" i="26"/>
  <c r="P254" i="26" s="1"/>
  <c r="E252" i="26"/>
  <c r="P259" i="26" s="1"/>
  <c r="E253" i="26"/>
  <c r="P270" i="26" s="1"/>
  <c r="D251" i="26"/>
  <c r="D252" i="26"/>
  <c r="O257" i="26" s="1"/>
  <c r="D253" i="26"/>
  <c r="O268" i="26" s="1"/>
  <c r="D250" i="26"/>
  <c r="D249" i="26"/>
  <c r="O250" i="26" s="1"/>
  <c r="U203" i="26"/>
  <c r="U205" i="26"/>
  <c r="U206" i="26"/>
  <c r="U207" i="26"/>
  <c r="U208" i="26"/>
  <c r="U209" i="26"/>
  <c r="U210" i="26"/>
  <c r="U211" i="26"/>
  <c r="U216" i="26"/>
  <c r="U217" i="26"/>
  <c r="U218" i="26"/>
  <c r="U219" i="26"/>
  <c r="U220" i="26"/>
  <c r="U221" i="26"/>
  <c r="U222" i="26"/>
  <c r="U234" i="26"/>
  <c r="U197" i="26"/>
  <c r="U155" i="26"/>
  <c r="U157" i="26"/>
  <c r="U158" i="26"/>
  <c r="U159" i="26"/>
  <c r="U160" i="26"/>
  <c r="U161" i="26"/>
  <c r="U162" i="26"/>
  <c r="U163" i="26"/>
  <c r="U168" i="26"/>
  <c r="U169" i="26"/>
  <c r="U170" i="26"/>
  <c r="U171" i="26"/>
  <c r="U172" i="26"/>
  <c r="U173" i="26"/>
  <c r="U174" i="26"/>
  <c r="U186" i="26"/>
  <c r="U149" i="26"/>
  <c r="D152" i="26"/>
  <c r="P172" i="26" s="1"/>
  <c r="D151" i="26"/>
  <c r="O171" i="26" s="1"/>
  <c r="D55" i="26"/>
  <c r="I55" i="26" s="1"/>
  <c r="D54" i="26"/>
  <c r="I54" i="26" s="1"/>
  <c r="U107" i="26"/>
  <c r="U109" i="26"/>
  <c r="U110" i="26"/>
  <c r="U111" i="26"/>
  <c r="U112" i="26"/>
  <c r="U113" i="26"/>
  <c r="U114" i="26"/>
  <c r="U115" i="26"/>
  <c r="U120" i="26"/>
  <c r="U121" i="26"/>
  <c r="U122" i="26"/>
  <c r="U123" i="26"/>
  <c r="U124" i="26"/>
  <c r="U125" i="26"/>
  <c r="U126" i="26"/>
  <c r="U138" i="26"/>
  <c r="U101" i="26"/>
  <c r="U60" i="26"/>
  <c r="U62" i="26"/>
  <c r="U63" i="26"/>
  <c r="U64" i="26"/>
  <c r="U65" i="26"/>
  <c r="U66" i="26"/>
  <c r="U67" i="26"/>
  <c r="U68" i="26"/>
  <c r="U73" i="26"/>
  <c r="U74" i="26"/>
  <c r="U75" i="26"/>
  <c r="U76" i="26"/>
  <c r="U77" i="26"/>
  <c r="U78" i="26"/>
  <c r="U79" i="26"/>
  <c r="U91" i="26"/>
  <c r="U54" i="26"/>
  <c r="U12" i="26"/>
  <c r="U14" i="26"/>
  <c r="U15" i="26"/>
  <c r="U16" i="26"/>
  <c r="U17" i="26"/>
  <c r="U18" i="26"/>
  <c r="U19" i="26"/>
  <c r="U20" i="26"/>
  <c r="U25" i="26"/>
  <c r="U26" i="26"/>
  <c r="U27" i="26"/>
  <c r="U28" i="26"/>
  <c r="U29" i="26"/>
  <c r="U30" i="26"/>
  <c r="U31" i="26"/>
  <c r="U43" i="26"/>
  <c r="U6" i="26"/>
  <c r="D204" i="26"/>
  <c r="D203" i="26"/>
  <c r="D202" i="26"/>
  <c r="D201" i="26"/>
  <c r="D200" i="26"/>
  <c r="C102" i="26"/>
  <c r="C5" i="26"/>
  <c r="E38" i="25"/>
  <c r="D38" i="25"/>
  <c r="E37" i="25"/>
  <c r="D37" i="25"/>
  <c r="E36" i="25"/>
  <c r="D36" i="25"/>
  <c r="E35" i="25"/>
  <c r="D35" i="25"/>
  <c r="D34" i="25"/>
  <c r="F34" i="25" s="1"/>
  <c r="D28" i="25"/>
  <c r="E26" i="25" s="1"/>
  <c r="E19" i="25"/>
  <c r="J55" i="26" s="1"/>
  <c r="D19" i="25"/>
  <c r="J54" i="26" s="1"/>
  <c r="F35" i="25" l="1"/>
  <c r="G201" i="26" s="1"/>
  <c r="F37" i="25"/>
  <c r="H203" i="26" s="1"/>
  <c r="P208" i="26" s="1"/>
  <c r="F5" i="26"/>
  <c r="F6" i="26" s="1"/>
  <c r="I6" i="26" s="1"/>
  <c r="E27" i="25"/>
  <c r="E28" i="25" s="1"/>
  <c r="F36" i="25"/>
  <c r="G202" i="26" s="1"/>
  <c r="J6" i="26"/>
  <c r="J5" i="26"/>
  <c r="F38" i="25"/>
  <c r="H204" i="26" s="1"/>
  <c r="G200" i="26"/>
  <c r="O201" i="26" s="1"/>
  <c r="J33" i="19"/>
  <c r="J19" i="19"/>
  <c r="J11" i="19"/>
  <c r="J23" i="19"/>
  <c r="J36" i="19"/>
  <c r="J32" i="19"/>
  <c r="J22" i="19"/>
  <c r="J17" i="19"/>
  <c r="J34" i="19"/>
  <c r="J30" i="19"/>
  <c r="J24" i="19"/>
  <c r="J20" i="19"/>
  <c r="J48" i="19"/>
  <c r="J35" i="19"/>
  <c r="J31" i="19"/>
  <c r="J25" i="19"/>
  <c r="J21" i="19"/>
  <c r="Q250" i="26"/>
  <c r="U250" i="26" s="1"/>
  <c r="F50" i="19"/>
  <c r="O271" i="26"/>
  <c r="P262" i="26"/>
  <c r="P261" i="26"/>
  <c r="O266" i="26"/>
  <c r="P260" i="26"/>
  <c r="O269" i="26"/>
  <c r="P256" i="26"/>
  <c r="P257" i="26"/>
  <c r="Q257" i="26" s="1"/>
  <c r="U246" i="26" s="1"/>
  <c r="O267" i="26"/>
  <c r="O260" i="26"/>
  <c r="F251" i="26"/>
  <c r="F252" i="26"/>
  <c r="O259" i="26"/>
  <c r="Q259" i="26" s="1"/>
  <c r="U248" i="26" s="1"/>
  <c r="F250" i="26"/>
  <c r="O264" i="26"/>
  <c r="P266" i="26"/>
  <c r="Q266" i="26" s="1"/>
  <c r="P252" i="26"/>
  <c r="O263" i="26"/>
  <c r="P264" i="26"/>
  <c r="P258" i="26"/>
  <c r="O270" i="26"/>
  <c r="Q270" i="26" s="1"/>
  <c r="P269" i="26"/>
  <c r="O252" i="26"/>
  <c r="O251" i="26"/>
  <c r="O253" i="26"/>
  <c r="Q253" i="26" s="1"/>
  <c r="F249" i="26"/>
  <c r="O262" i="26"/>
  <c r="O258" i="26"/>
  <c r="P263" i="26"/>
  <c r="O272" i="26"/>
  <c r="P271" i="26"/>
  <c r="P267" i="26"/>
  <c r="P251" i="26"/>
  <c r="F253" i="26"/>
  <c r="P272" i="26"/>
  <c r="P268" i="26"/>
  <c r="Q268" i="26" s="1"/>
  <c r="O254" i="26"/>
  <c r="Q254" i="26" s="1"/>
  <c r="U281" i="26" s="1"/>
  <c r="O256" i="26"/>
  <c r="O261" i="26"/>
  <c r="D254" i="26"/>
  <c r="E254" i="26"/>
  <c r="H200" i="26"/>
  <c r="P201" i="26" s="1"/>
  <c r="D56" i="26"/>
  <c r="D205" i="26"/>
  <c r="O170" i="26"/>
  <c r="O153" i="26"/>
  <c r="O161" i="26"/>
  <c r="P154" i="26"/>
  <c r="P161" i="26"/>
  <c r="P170" i="26"/>
  <c r="O152" i="26"/>
  <c r="O174" i="26"/>
  <c r="P166" i="26"/>
  <c r="P168" i="26"/>
  <c r="P165" i="26"/>
  <c r="P174" i="26"/>
  <c r="O165" i="26"/>
  <c r="P155" i="26"/>
  <c r="P162" i="26"/>
  <c r="P171" i="26"/>
  <c r="Q171" i="26" s="1"/>
  <c r="O155" i="26"/>
  <c r="O158" i="26"/>
  <c r="O163" i="26"/>
  <c r="O159" i="26"/>
  <c r="O172" i="26"/>
  <c r="Q172" i="26" s="1"/>
  <c r="P152" i="26"/>
  <c r="P153" i="26"/>
  <c r="P164" i="26"/>
  <c r="P160" i="26"/>
  <c r="P173" i="26"/>
  <c r="P169" i="26"/>
  <c r="O156" i="26"/>
  <c r="D153" i="26"/>
  <c r="O164" i="26"/>
  <c r="O160" i="26"/>
  <c r="O173" i="26"/>
  <c r="O169" i="26"/>
  <c r="O154" i="26"/>
  <c r="O166" i="26"/>
  <c r="O162" i="26"/>
  <c r="O168" i="26"/>
  <c r="P156" i="26"/>
  <c r="P158" i="26"/>
  <c r="P163" i="26"/>
  <c r="P159" i="26"/>
  <c r="F102" i="26"/>
  <c r="K54" i="26"/>
  <c r="O67" i="26" s="1"/>
  <c r="K55" i="26"/>
  <c r="P65" i="26" s="1"/>
  <c r="J56" i="26"/>
  <c r="I56" i="26"/>
  <c r="E39" i="25"/>
  <c r="D39" i="25"/>
  <c r="U180" i="26" l="1"/>
  <c r="H201" i="26"/>
  <c r="P204" i="26" s="1"/>
  <c r="U280" i="26"/>
  <c r="P249" i="26"/>
  <c r="U274" i="26"/>
  <c r="Q258" i="26"/>
  <c r="U247" i="26" s="1"/>
  <c r="G203" i="26"/>
  <c r="O215" i="26" s="1"/>
  <c r="H202" i="26"/>
  <c r="P205" i="26" s="1"/>
  <c r="O203" i="26"/>
  <c r="G204" i="26"/>
  <c r="O221" i="26" s="1"/>
  <c r="F7" i="26"/>
  <c r="K6" i="26"/>
  <c r="P20" i="26" s="1"/>
  <c r="J7" i="26"/>
  <c r="P218" i="26"/>
  <c r="P219" i="26"/>
  <c r="P220" i="26"/>
  <c r="P223" i="26"/>
  <c r="P221" i="26"/>
  <c r="P222" i="26"/>
  <c r="O202" i="26"/>
  <c r="F39" i="25"/>
  <c r="P217" i="26"/>
  <c r="Q260" i="26"/>
  <c r="U249" i="26" s="1"/>
  <c r="Q271" i="26"/>
  <c r="O249" i="26"/>
  <c r="Q269" i="26"/>
  <c r="U276" i="26" s="1"/>
  <c r="Q264" i="26"/>
  <c r="U273" i="26" s="1"/>
  <c r="Q261" i="26"/>
  <c r="U252" i="26" s="1"/>
  <c r="Q272" i="26"/>
  <c r="U279" i="26" s="1"/>
  <c r="Q263" i="26"/>
  <c r="P255" i="26"/>
  <c r="Q262" i="26"/>
  <c r="Q251" i="26"/>
  <c r="Q252" i="26"/>
  <c r="F254" i="26"/>
  <c r="O265" i="26"/>
  <c r="P213" i="26"/>
  <c r="P207" i="26"/>
  <c r="P215" i="26"/>
  <c r="O255" i="26"/>
  <c r="P211" i="26"/>
  <c r="Q256" i="26"/>
  <c r="U244" i="26" s="1"/>
  <c r="P265" i="26"/>
  <c r="Q267" i="26"/>
  <c r="P214" i="26"/>
  <c r="P209" i="26"/>
  <c r="I200" i="26"/>
  <c r="P203" i="26"/>
  <c r="P202" i="26"/>
  <c r="P212" i="26"/>
  <c r="P210" i="26"/>
  <c r="O223" i="26"/>
  <c r="O204" i="26"/>
  <c r="O205" i="26"/>
  <c r="Q201" i="26"/>
  <c r="U202" i="26" s="1"/>
  <c r="Q155" i="26"/>
  <c r="Q170" i="26"/>
  <c r="Q166" i="26"/>
  <c r="U177" i="26" s="1"/>
  <c r="Q173" i="26"/>
  <c r="Q174" i="26"/>
  <c r="Q163" i="26"/>
  <c r="U156" i="26" s="1"/>
  <c r="Q152" i="26"/>
  <c r="U154" i="26" s="1"/>
  <c r="Q156" i="26"/>
  <c r="U185" i="26" s="1"/>
  <c r="Q154" i="26"/>
  <c r="Q165" i="26"/>
  <c r="Q161" i="26"/>
  <c r="U152" i="26" s="1"/>
  <c r="Q168" i="26"/>
  <c r="Q162" i="26"/>
  <c r="U153" i="26" s="1"/>
  <c r="P175" i="26"/>
  <c r="Q164" i="26"/>
  <c r="Q169" i="26"/>
  <c r="Q160" i="26"/>
  <c r="U151" i="26" s="1"/>
  <c r="O175" i="26"/>
  <c r="Q159" i="26"/>
  <c r="U150" i="26" s="1"/>
  <c r="Q153" i="26"/>
  <c r="Q158" i="26"/>
  <c r="O122" i="26"/>
  <c r="O119" i="26"/>
  <c r="O113" i="26"/>
  <c r="O117" i="26"/>
  <c r="O106" i="26"/>
  <c r="O124" i="26"/>
  <c r="O104" i="26"/>
  <c r="O121" i="26"/>
  <c r="O125" i="26"/>
  <c r="O112" i="26"/>
  <c r="O116" i="26"/>
  <c r="O105" i="26"/>
  <c r="O123" i="26"/>
  <c r="O110" i="26"/>
  <c r="O114" i="26"/>
  <c r="O109" i="26"/>
  <c r="O107" i="26"/>
  <c r="O120" i="26"/>
  <c r="O111" i="26"/>
  <c r="O115" i="26"/>
  <c r="O103" i="26"/>
  <c r="F103" i="26"/>
  <c r="O56" i="26"/>
  <c r="O73" i="26"/>
  <c r="O71" i="26"/>
  <c r="O68" i="26"/>
  <c r="O75" i="26"/>
  <c r="O55" i="26"/>
  <c r="O57" i="26"/>
  <c r="O61" i="26"/>
  <c r="O69" i="26"/>
  <c r="O59" i="26"/>
  <c r="P66" i="26"/>
  <c r="O64" i="26"/>
  <c r="O65" i="26"/>
  <c r="Q65" i="26" s="1"/>
  <c r="U58" i="26" s="1"/>
  <c r="O62" i="26"/>
  <c r="O72" i="26"/>
  <c r="O63" i="26"/>
  <c r="O77" i="26"/>
  <c r="O74" i="26"/>
  <c r="O58" i="26"/>
  <c r="O66" i="26"/>
  <c r="P71" i="26"/>
  <c r="O76" i="26"/>
  <c r="P62" i="26"/>
  <c r="P74" i="26"/>
  <c r="P63" i="26"/>
  <c r="P64" i="26"/>
  <c r="P76" i="26"/>
  <c r="P73" i="26"/>
  <c r="K56" i="26"/>
  <c r="P55" i="26"/>
  <c r="P72" i="26"/>
  <c r="P57" i="26"/>
  <c r="P58" i="26"/>
  <c r="P56" i="26"/>
  <c r="P61" i="26"/>
  <c r="P68" i="26"/>
  <c r="P69" i="26"/>
  <c r="P67" i="26"/>
  <c r="Q67" i="26" s="1"/>
  <c r="P59" i="26"/>
  <c r="P75" i="26"/>
  <c r="P77" i="26"/>
  <c r="I5" i="26"/>
  <c r="U261" i="26" l="1"/>
  <c r="U260" i="26"/>
  <c r="U165" i="26"/>
  <c r="U164" i="26"/>
  <c r="U70" i="26"/>
  <c r="U69" i="26"/>
  <c r="I201" i="26"/>
  <c r="U175" i="26"/>
  <c r="U277" i="26"/>
  <c r="P17" i="26"/>
  <c r="O218" i="26"/>
  <c r="Q218" i="26" s="1"/>
  <c r="Q204" i="26"/>
  <c r="I202" i="26"/>
  <c r="H205" i="26"/>
  <c r="Q205" i="26"/>
  <c r="U233" i="26" s="1"/>
  <c r="I203" i="26"/>
  <c r="O213" i="26"/>
  <c r="Q213" i="26" s="1"/>
  <c r="U181" i="26"/>
  <c r="O210" i="26"/>
  <c r="Q210" i="26" s="1"/>
  <c r="U200" i="26" s="1"/>
  <c r="U271" i="26"/>
  <c r="U167" i="26"/>
  <c r="U166" i="26"/>
  <c r="U179" i="26"/>
  <c r="U178" i="26"/>
  <c r="U184" i="26"/>
  <c r="O219" i="26"/>
  <c r="Q219" i="26" s="1"/>
  <c r="U275" i="26"/>
  <c r="U183" i="26"/>
  <c r="U263" i="26"/>
  <c r="U262" i="26"/>
  <c r="U176" i="26"/>
  <c r="O212" i="26"/>
  <c r="Q212" i="26" s="1"/>
  <c r="U204" i="26" s="1"/>
  <c r="O211" i="26"/>
  <c r="Q211" i="26" s="1"/>
  <c r="U201" i="26" s="1"/>
  <c r="O207" i="26"/>
  <c r="Q207" i="26" s="1"/>
  <c r="O209" i="26"/>
  <c r="Q209" i="26" s="1"/>
  <c r="U199" i="26" s="1"/>
  <c r="O214" i="26"/>
  <c r="Q214" i="26" s="1"/>
  <c r="O208" i="26"/>
  <c r="Q208" i="26" s="1"/>
  <c r="U198" i="26" s="1"/>
  <c r="P14" i="26"/>
  <c r="P25" i="26"/>
  <c r="Q202" i="26"/>
  <c r="O200" i="26"/>
  <c r="P6" i="26"/>
  <c r="P13" i="26"/>
  <c r="P27" i="26"/>
  <c r="P18" i="26"/>
  <c r="P8" i="26"/>
  <c r="P16" i="26"/>
  <c r="O222" i="26"/>
  <c r="Q222" i="26" s="1"/>
  <c r="G205" i="26"/>
  <c r="Q215" i="26"/>
  <c r="U225" i="26" s="1"/>
  <c r="Q221" i="26"/>
  <c r="P23" i="26"/>
  <c r="P24" i="26"/>
  <c r="P22" i="26"/>
  <c r="O220" i="26"/>
  <c r="Q220" i="26" s="1"/>
  <c r="I204" i="26"/>
  <c r="O217" i="26"/>
  <c r="Q203" i="26"/>
  <c r="Q223" i="26"/>
  <c r="P216" i="26"/>
  <c r="P19" i="26"/>
  <c r="P12" i="26"/>
  <c r="P15" i="26"/>
  <c r="P9" i="26"/>
  <c r="P28" i="26"/>
  <c r="P10" i="26"/>
  <c r="P26" i="26"/>
  <c r="P7" i="26"/>
  <c r="P273" i="26"/>
  <c r="U278" i="26"/>
  <c r="Q255" i="26"/>
  <c r="Q249" i="26"/>
  <c r="Q265" i="26"/>
  <c r="U272" i="26"/>
  <c r="P200" i="26"/>
  <c r="O273" i="26"/>
  <c r="P206" i="26"/>
  <c r="K5" i="26"/>
  <c r="K7" i="26" s="1"/>
  <c r="I7" i="26"/>
  <c r="Q73" i="26"/>
  <c r="U148" i="26"/>
  <c r="U182" i="26"/>
  <c r="Q175" i="26"/>
  <c r="Q61" i="26"/>
  <c r="Q59" i="26"/>
  <c r="U90" i="26" s="1"/>
  <c r="Q64" i="26"/>
  <c r="U57" i="26" s="1"/>
  <c r="P123" i="26"/>
  <c r="Q123" i="26" s="1"/>
  <c r="P110" i="26"/>
  <c r="Q110" i="26" s="1"/>
  <c r="U102" i="26" s="1"/>
  <c r="P114" i="26"/>
  <c r="Q114" i="26" s="1"/>
  <c r="U108" i="26" s="1"/>
  <c r="P109" i="26"/>
  <c r="Q109" i="26" s="1"/>
  <c r="P107" i="26"/>
  <c r="Q107" i="26" s="1"/>
  <c r="U137" i="26" s="1"/>
  <c r="P112" i="26"/>
  <c r="Q112" i="26" s="1"/>
  <c r="U104" i="26" s="1"/>
  <c r="P122" i="26"/>
  <c r="Q122" i="26" s="1"/>
  <c r="P119" i="26"/>
  <c r="Q119" i="26" s="1"/>
  <c r="P113" i="26"/>
  <c r="Q113" i="26" s="1"/>
  <c r="U105" i="26" s="1"/>
  <c r="P117" i="26"/>
  <c r="Q117" i="26" s="1"/>
  <c r="U129" i="26" s="1"/>
  <c r="P106" i="26"/>
  <c r="Q106" i="26" s="1"/>
  <c r="U136" i="26" s="1"/>
  <c r="P120" i="26"/>
  <c r="Q120" i="26" s="1"/>
  <c r="P124" i="26"/>
  <c r="Q124" i="26" s="1"/>
  <c r="P111" i="26"/>
  <c r="Q111" i="26" s="1"/>
  <c r="U103" i="26" s="1"/>
  <c r="P115" i="26"/>
  <c r="Q115" i="26" s="1"/>
  <c r="P104" i="26"/>
  <c r="Q104" i="26" s="1"/>
  <c r="P103" i="26"/>
  <c r="Q103" i="26" s="1"/>
  <c r="U106" i="26" s="1"/>
  <c r="P121" i="26"/>
  <c r="Q121" i="26" s="1"/>
  <c r="P125" i="26"/>
  <c r="Q125" i="26" s="1"/>
  <c r="P116" i="26"/>
  <c r="Q116" i="26" s="1"/>
  <c r="P105" i="26"/>
  <c r="Q105" i="26" s="1"/>
  <c r="F104" i="26"/>
  <c r="O126" i="26"/>
  <c r="Q56" i="26"/>
  <c r="Q75" i="26"/>
  <c r="Q69" i="26"/>
  <c r="U82" i="26" s="1"/>
  <c r="Q71" i="26"/>
  <c r="Q68" i="26"/>
  <c r="Q57" i="26"/>
  <c r="Q76" i="26"/>
  <c r="Q62" i="26"/>
  <c r="U55" i="26" s="1"/>
  <c r="Q74" i="26"/>
  <c r="Q55" i="26"/>
  <c r="U59" i="26" s="1"/>
  <c r="Q58" i="26"/>
  <c r="Q77" i="26"/>
  <c r="Q72" i="26"/>
  <c r="Q66" i="26"/>
  <c r="U61" i="26" s="1"/>
  <c r="Q63" i="26"/>
  <c r="U56" i="26" s="1"/>
  <c r="O78" i="26"/>
  <c r="P78" i="26"/>
  <c r="U132" i="26" l="1"/>
  <c r="U213" i="26"/>
  <c r="U212" i="26"/>
  <c r="U117" i="26"/>
  <c r="U116" i="26"/>
  <c r="U85" i="26"/>
  <c r="U231" i="26"/>
  <c r="U228" i="26"/>
  <c r="U232" i="26"/>
  <c r="U88" i="26"/>
  <c r="I205" i="26"/>
  <c r="U81" i="26"/>
  <c r="O206" i="26"/>
  <c r="Q206" i="26" s="1"/>
  <c r="U223" i="26"/>
  <c r="U80" i="26"/>
  <c r="U131" i="26"/>
  <c r="U130" i="26"/>
  <c r="U84" i="26"/>
  <c r="U83" i="26"/>
  <c r="U227" i="26"/>
  <c r="U226" i="26"/>
  <c r="U89" i="26"/>
  <c r="U72" i="26"/>
  <c r="U71" i="26"/>
  <c r="U127" i="26"/>
  <c r="U215" i="26"/>
  <c r="U214" i="26"/>
  <c r="U119" i="26"/>
  <c r="U118" i="26"/>
  <c r="U229" i="26"/>
  <c r="U86" i="26"/>
  <c r="U135" i="26"/>
  <c r="U133" i="26"/>
  <c r="U128" i="26"/>
  <c r="U134" i="26"/>
  <c r="U224" i="26"/>
  <c r="P224" i="26"/>
  <c r="O216" i="26"/>
  <c r="O224" i="26" s="1"/>
  <c r="Q217" i="26"/>
  <c r="U196" i="26" s="1"/>
  <c r="U230" i="26"/>
  <c r="Q200" i="26"/>
  <c r="U283" i="26"/>
  <c r="O28" i="26"/>
  <c r="Q28" i="26" s="1"/>
  <c r="O12" i="26"/>
  <c r="Q12" i="26" s="1"/>
  <c r="Q273" i="26"/>
  <c r="O16" i="26"/>
  <c r="Q16" i="26" s="1"/>
  <c r="U10" i="26" s="1"/>
  <c r="J15" i="19" s="1"/>
  <c r="O18" i="26"/>
  <c r="Q18" i="26" s="1"/>
  <c r="O26" i="26"/>
  <c r="Q26" i="26" s="1"/>
  <c r="O9" i="26"/>
  <c r="Q9" i="26" s="1"/>
  <c r="O10" i="26"/>
  <c r="Q10" i="26" s="1"/>
  <c r="U42" i="26" s="1"/>
  <c r="J47" i="19" s="1"/>
  <c r="O14" i="26"/>
  <c r="Q14" i="26" s="1"/>
  <c r="U8" i="26" s="1"/>
  <c r="J13" i="19" s="1"/>
  <c r="O25" i="26"/>
  <c r="Q25" i="26" s="1"/>
  <c r="O19" i="26"/>
  <c r="Q19" i="26" s="1"/>
  <c r="O7" i="26"/>
  <c r="Q7" i="26" s="1"/>
  <c r="O13" i="26"/>
  <c r="Q13" i="26" s="1"/>
  <c r="U7" i="26" s="1"/>
  <c r="J12" i="19" s="1"/>
  <c r="O22" i="26"/>
  <c r="Q22" i="26" s="1"/>
  <c r="O27" i="26"/>
  <c r="Q27" i="26" s="1"/>
  <c r="O8" i="26"/>
  <c r="Q8" i="26" s="1"/>
  <c r="O24" i="26"/>
  <c r="Q24" i="26" s="1"/>
  <c r="O23" i="26"/>
  <c r="Q23" i="26" s="1"/>
  <c r="O20" i="26"/>
  <c r="Q20" i="26" s="1"/>
  <c r="U34" i="26" s="1"/>
  <c r="J39" i="19" s="1"/>
  <c r="O6" i="26"/>
  <c r="Q6" i="26" s="1"/>
  <c r="U11" i="26" s="1"/>
  <c r="J16" i="19" s="1"/>
  <c r="O17" i="26"/>
  <c r="Q17" i="26" s="1"/>
  <c r="U13" i="26" s="1"/>
  <c r="J18" i="19" s="1"/>
  <c r="O15" i="26"/>
  <c r="Q15" i="26" s="1"/>
  <c r="U9" i="26" s="1"/>
  <c r="J14" i="19" s="1"/>
  <c r="U187" i="26"/>
  <c r="U53" i="26"/>
  <c r="U100" i="26"/>
  <c r="Q126" i="26"/>
  <c r="P126" i="26"/>
  <c r="U87" i="26"/>
  <c r="Q78" i="26"/>
  <c r="P29" i="26"/>
  <c r="F21" i="18"/>
  <c r="E21" i="18"/>
  <c r="U22" i="26" l="1"/>
  <c r="J27" i="19" s="1"/>
  <c r="U21" i="26"/>
  <c r="J26" i="19" s="1"/>
  <c r="U37" i="26"/>
  <c r="J42" i="19" s="1"/>
  <c r="Q216" i="26"/>
  <c r="Q224" i="26" s="1"/>
  <c r="U139" i="26"/>
  <c r="U41" i="26"/>
  <c r="J46" i="19" s="1"/>
  <c r="U32" i="26"/>
  <c r="J37" i="19" s="1"/>
  <c r="U38" i="26"/>
  <c r="J43" i="19" s="1"/>
  <c r="U36" i="26"/>
  <c r="J41" i="19" s="1"/>
  <c r="U35" i="26"/>
  <c r="J40" i="19" s="1"/>
  <c r="U24" i="26"/>
  <c r="J29" i="19" s="1"/>
  <c r="U23" i="26"/>
  <c r="J28" i="19" s="1"/>
  <c r="U40" i="26"/>
  <c r="J45" i="19" s="1"/>
  <c r="U235" i="26"/>
  <c r="U5" i="26"/>
  <c r="J10" i="19" s="1"/>
  <c r="U33" i="26"/>
  <c r="J38" i="19" s="1"/>
  <c r="U39" i="26"/>
  <c r="J44" i="19" s="1"/>
  <c r="Q29" i="26"/>
  <c r="O29" i="26"/>
  <c r="U92" i="26"/>
  <c r="J49" i="19" l="1"/>
  <c r="U44" i="26"/>
  <c r="D6" i="16" l="1"/>
  <c r="K6" i="16" s="1"/>
  <c r="D7" i="16"/>
  <c r="K7" i="16" s="1"/>
  <c r="D8" i="16"/>
  <c r="K8" i="16" s="1"/>
  <c r="D9" i="16"/>
  <c r="K9" i="16" s="1"/>
  <c r="D10" i="16"/>
  <c r="K10" i="16" s="1"/>
  <c r="D11" i="16"/>
  <c r="K11" i="16" s="1"/>
  <c r="D12" i="16"/>
  <c r="K12" i="16" s="1"/>
  <c r="D13" i="16"/>
  <c r="K13" i="16" s="1"/>
  <c r="D14" i="16"/>
  <c r="K14" i="16" s="1"/>
  <c r="D15" i="16"/>
  <c r="K15" i="16" s="1"/>
  <c r="D16" i="16"/>
  <c r="K16" i="16" s="1"/>
  <c r="D17" i="16"/>
  <c r="K17" i="16" s="1"/>
  <c r="D18" i="16"/>
  <c r="K18" i="16" s="1"/>
  <c r="D19" i="16"/>
  <c r="K19" i="16" s="1"/>
  <c r="D20" i="16"/>
  <c r="K20" i="16" s="1"/>
  <c r="D21" i="16"/>
  <c r="K21" i="16" s="1"/>
  <c r="D22" i="16"/>
  <c r="K22" i="16" s="1"/>
  <c r="D23" i="16"/>
  <c r="K23" i="16" s="1"/>
  <c r="D24" i="16"/>
  <c r="K24" i="16" s="1"/>
  <c r="D25" i="16"/>
  <c r="K25" i="16" s="1"/>
  <c r="D26" i="16"/>
  <c r="K26" i="16" s="1"/>
  <c r="D27" i="16"/>
  <c r="D28" i="16"/>
  <c r="D29" i="16"/>
  <c r="K29" i="16" s="1"/>
  <c r="D30" i="16"/>
  <c r="K30" i="16" s="1"/>
  <c r="D31" i="16"/>
  <c r="K31" i="16" s="1"/>
  <c r="M31" i="16" s="1"/>
  <c r="N31" i="16" s="1"/>
  <c r="L29" i="16" l="1"/>
  <c r="M29" i="16" s="1"/>
  <c r="N29" i="16" s="1"/>
  <c r="L27" i="16"/>
  <c r="L25" i="16"/>
  <c r="M25" i="16" s="1"/>
  <c r="N25" i="16" s="1"/>
  <c r="L23" i="16"/>
  <c r="M23" i="16" s="1"/>
  <c r="N23" i="16" s="1"/>
  <c r="L21" i="16"/>
  <c r="M21" i="16" s="1"/>
  <c r="N21" i="16" s="1"/>
  <c r="L19" i="16"/>
  <c r="M19" i="16" s="1"/>
  <c r="N19" i="16" s="1"/>
  <c r="L17" i="16"/>
  <c r="M17" i="16" s="1"/>
  <c r="N17" i="16" s="1"/>
  <c r="L15" i="16"/>
  <c r="M15" i="16" s="1"/>
  <c r="N15" i="16" s="1"/>
  <c r="L13" i="16"/>
  <c r="M13" i="16" s="1"/>
  <c r="N13" i="16" s="1"/>
  <c r="L11" i="16"/>
  <c r="M11" i="16" s="1"/>
  <c r="N11" i="16" s="1"/>
  <c r="L9" i="16"/>
  <c r="M9" i="16" s="1"/>
  <c r="N9" i="16" s="1"/>
  <c r="L7" i="16"/>
  <c r="M7" i="16" s="1"/>
  <c r="N7" i="16" s="1"/>
  <c r="L30" i="16"/>
  <c r="M30" i="16" s="1"/>
  <c r="N30" i="16" s="1"/>
  <c r="L28" i="16"/>
  <c r="L26" i="16"/>
  <c r="M26" i="16" s="1"/>
  <c r="N26" i="16" s="1"/>
  <c r="L24" i="16"/>
  <c r="M24" i="16" s="1"/>
  <c r="N24" i="16" s="1"/>
  <c r="L22" i="16"/>
  <c r="M22" i="16" s="1"/>
  <c r="N22" i="16" s="1"/>
  <c r="L20" i="16"/>
  <c r="M20" i="16" s="1"/>
  <c r="N20" i="16" s="1"/>
  <c r="L18" i="16"/>
  <c r="M18" i="16" s="1"/>
  <c r="N18" i="16" s="1"/>
  <c r="L16" i="16"/>
  <c r="M16" i="16" s="1"/>
  <c r="N16" i="16" s="1"/>
  <c r="L14" i="16"/>
  <c r="M14" i="16" s="1"/>
  <c r="N14" i="16" s="1"/>
  <c r="L12" i="16"/>
  <c r="M12" i="16" s="1"/>
  <c r="N12" i="16" s="1"/>
  <c r="L10" i="16"/>
  <c r="M10" i="16" s="1"/>
  <c r="N10" i="16" s="1"/>
  <c r="L8" i="16"/>
  <c r="M8" i="16" s="1"/>
  <c r="N8" i="16" s="1"/>
  <c r="L6" i="16"/>
  <c r="M6" i="16" s="1"/>
  <c r="N6" i="16" s="1"/>
  <c r="D8" i="12" l="1"/>
  <c r="D12" i="12"/>
  <c r="D20" i="12"/>
  <c r="D24" i="12"/>
  <c r="D11" i="12"/>
  <c r="D19" i="12"/>
  <c r="D23" i="12"/>
  <c r="D27" i="12"/>
  <c r="D31" i="12"/>
  <c r="D10" i="12"/>
  <c r="D14" i="12"/>
  <c r="D18" i="12"/>
  <c r="D26" i="12"/>
  <c r="D40" i="12"/>
  <c r="D21" i="12"/>
  <c r="D41" i="12"/>
  <c r="D17" i="12"/>
  <c r="D22" i="12"/>
  <c r="D35" i="12"/>
  <c r="D36" i="12"/>
  <c r="D13" i="12"/>
  <c r="D16" i="12"/>
  <c r="D38" i="12"/>
  <c r="D15" i="12"/>
  <c r="D37" i="12"/>
  <c r="D9" i="12"/>
  <c r="D25" i="12"/>
  <c r="D32" i="12"/>
  <c r="D42" i="12"/>
  <c r="D39" i="12"/>
  <c r="D43" i="12"/>
  <c r="D44" i="12"/>
  <c r="F32" i="12" l="1"/>
  <c r="D27" i="24"/>
  <c r="F26" i="12"/>
  <c r="F27" i="24" s="1"/>
  <c r="D20" i="24"/>
  <c r="F19" i="12"/>
  <c r="F20" i="24" s="1"/>
  <c r="D44" i="24"/>
  <c r="F44" i="12"/>
  <c r="F44" i="24" s="1"/>
  <c r="D39" i="24"/>
  <c r="F39" i="12"/>
  <c r="F39" i="24" s="1"/>
  <c r="D42" i="24"/>
  <c r="F42" i="12"/>
  <c r="F42" i="24" s="1"/>
  <c r="D26" i="24"/>
  <c r="F25" i="12"/>
  <c r="F26" i="24" s="1"/>
  <c r="D37" i="24"/>
  <c r="F37" i="12"/>
  <c r="F37" i="24" s="1"/>
  <c r="D13" i="24"/>
  <c r="F12" i="12"/>
  <c r="F13" i="24" s="1"/>
  <c r="D16" i="24"/>
  <c r="F15" i="12"/>
  <c r="F16" i="24" s="1"/>
  <c r="D17" i="24"/>
  <c r="F16" i="12"/>
  <c r="F17" i="24" s="1"/>
  <c r="D14" i="24"/>
  <c r="F13" i="12"/>
  <c r="F14" i="24" s="1"/>
  <c r="D36" i="24"/>
  <c r="F36" i="12"/>
  <c r="F36" i="24" s="1"/>
  <c r="D9" i="24"/>
  <c r="F8" i="12"/>
  <c r="F9" i="24" s="1"/>
  <c r="D23" i="24"/>
  <c r="F22" i="12"/>
  <c r="F23" i="24" s="1"/>
  <c r="D41" i="24"/>
  <c r="F41" i="12"/>
  <c r="F41" i="24" s="1"/>
  <c r="D22" i="24"/>
  <c r="F21" i="12"/>
  <c r="F22" i="24" s="1"/>
  <c r="D21" i="24"/>
  <c r="F20" i="12"/>
  <c r="F21" i="24" s="1"/>
  <c r="D11" i="24"/>
  <c r="F10" i="12"/>
  <c r="F11" i="24" s="1"/>
  <c r="D43" i="24"/>
  <c r="F43" i="12"/>
  <c r="F43" i="24" s="1"/>
  <c r="D15" i="24"/>
  <c r="F14" i="12"/>
  <c r="F15" i="24" s="1"/>
  <c r="D10" i="24"/>
  <c r="F9" i="12"/>
  <c r="F10" i="24" s="1"/>
  <c r="D19" i="24"/>
  <c r="F18" i="12"/>
  <c r="F19" i="24" s="1"/>
  <c r="D32" i="24"/>
  <c r="F31" i="12"/>
  <c r="F32" i="24" s="1"/>
  <c r="D38" i="24"/>
  <c r="F38" i="12"/>
  <c r="F38" i="24" s="1"/>
  <c r="D24" i="24"/>
  <c r="F23" i="12"/>
  <c r="F24" i="24" s="1"/>
  <c r="D28" i="24"/>
  <c r="F27" i="12"/>
  <c r="F28" i="24" s="1"/>
  <c r="D35" i="24"/>
  <c r="F35" i="12"/>
  <c r="F35" i="24" s="1"/>
  <c r="D12" i="24"/>
  <c r="F11" i="12"/>
  <c r="F12" i="24" s="1"/>
  <c r="D18" i="24"/>
  <c r="F17" i="12"/>
  <c r="F18" i="24" s="1"/>
  <c r="D25" i="24"/>
  <c r="F24" i="12"/>
  <c r="F25" i="24" s="1"/>
  <c r="D40" i="24"/>
  <c r="F40" i="12"/>
  <c r="F40" i="24" s="1"/>
  <c r="M17" i="17"/>
  <c r="I19" i="14" s="1"/>
  <c r="L17" i="17"/>
  <c r="H19" i="14" s="1"/>
  <c r="M16" i="17"/>
  <c r="I18" i="14" s="1"/>
  <c r="L16" i="17"/>
  <c r="H18" i="14" s="1"/>
  <c r="M15" i="17"/>
  <c r="I17" i="14" s="1"/>
  <c r="L15" i="17"/>
  <c r="H17" i="14" s="1"/>
  <c r="M14" i="17"/>
  <c r="I16" i="14" s="1"/>
  <c r="L14" i="17"/>
  <c r="H16" i="14" s="1"/>
  <c r="M13" i="17"/>
  <c r="I15" i="14" s="1"/>
  <c r="L13" i="17"/>
  <c r="H15" i="14" s="1"/>
  <c r="M12" i="17"/>
  <c r="I14" i="14" s="1"/>
  <c r="L12" i="17"/>
  <c r="H14" i="14" s="1"/>
  <c r="M11" i="17"/>
  <c r="I13" i="14" s="1"/>
  <c r="L11" i="17"/>
  <c r="H13" i="14" s="1"/>
  <c r="M10" i="17"/>
  <c r="L10" i="17"/>
  <c r="H12" i="14" s="1"/>
  <c r="M9" i="17"/>
  <c r="I11" i="14" s="1"/>
  <c r="L9" i="17"/>
  <c r="V22" i="24" l="1"/>
  <c r="H22" i="24"/>
  <c r="Y22" i="24"/>
  <c r="G22" i="24"/>
  <c r="Y41" i="24"/>
  <c r="V41" i="24"/>
  <c r="G41" i="24"/>
  <c r="H41" i="24"/>
  <c r="V23" i="24"/>
  <c r="G23" i="24"/>
  <c r="Y23" i="24"/>
  <c r="H23" i="24"/>
  <c r="Y9" i="24"/>
  <c r="G9" i="24"/>
  <c r="V9" i="24"/>
  <c r="H9" i="24"/>
  <c r="Y36" i="24"/>
  <c r="V36" i="24"/>
  <c r="G36" i="24"/>
  <c r="H36" i="24"/>
  <c r="Y14" i="24"/>
  <c r="H14" i="24"/>
  <c r="V14" i="24"/>
  <c r="G14" i="24"/>
  <c r="V17" i="24"/>
  <c r="H17" i="24"/>
  <c r="Y17" i="24"/>
  <c r="G17" i="24"/>
  <c r="V16" i="24"/>
  <c r="H16" i="24"/>
  <c r="Y16" i="24"/>
  <c r="G16" i="24"/>
  <c r="Y13" i="24"/>
  <c r="G13" i="24"/>
  <c r="V13" i="24"/>
  <c r="H13" i="24"/>
  <c r="Y37" i="24"/>
  <c r="G37" i="24"/>
  <c r="V37" i="24"/>
  <c r="H37" i="24"/>
  <c r="Y26" i="24"/>
  <c r="H26" i="24"/>
  <c r="V26" i="24"/>
  <c r="G26" i="24"/>
  <c r="Y42" i="24"/>
  <c r="V42" i="24"/>
  <c r="G42" i="24"/>
  <c r="H42" i="24"/>
  <c r="Y39" i="24"/>
  <c r="G39" i="24"/>
  <c r="V39" i="24"/>
  <c r="H39" i="24"/>
  <c r="V44" i="24"/>
  <c r="G44" i="24"/>
  <c r="Y44" i="24"/>
  <c r="H44" i="24"/>
  <c r="Y20" i="24"/>
  <c r="H20" i="24"/>
  <c r="V20" i="24"/>
  <c r="G20" i="24"/>
  <c r="Y27" i="24"/>
  <c r="G27" i="24"/>
  <c r="V27" i="24"/>
  <c r="H27" i="24"/>
  <c r="Y40" i="24"/>
  <c r="G40" i="24"/>
  <c r="H40" i="24"/>
  <c r="Y25" i="24"/>
  <c r="G25" i="24"/>
  <c r="V25" i="24"/>
  <c r="H25" i="24"/>
  <c r="V18" i="24"/>
  <c r="H18" i="24"/>
  <c r="Y18" i="24"/>
  <c r="G18" i="24"/>
  <c r="Y12" i="24"/>
  <c r="V12" i="24"/>
  <c r="G12" i="24"/>
  <c r="H12" i="24"/>
  <c r="V35" i="24"/>
  <c r="H35" i="24"/>
  <c r="Y35" i="24"/>
  <c r="G35" i="24"/>
  <c r="V28" i="24"/>
  <c r="H28" i="24"/>
  <c r="Y28" i="24"/>
  <c r="G28" i="24"/>
  <c r="V24" i="24"/>
  <c r="H24" i="24"/>
  <c r="Y24" i="24"/>
  <c r="G24" i="24"/>
  <c r="V38" i="24"/>
  <c r="Y38" i="24"/>
  <c r="H38" i="24"/>
  <c r="G38" i="24"/>
  <c r="Y32" i="24"/>
  <c r="H32" i="24"/>
  <c r="V32" i="24"/>
  <c r="G32" i="24"/>
  <c r="Y19" i="24"/>
  <c r="G19" i="24"/>
  <c r="V19" i="24"/>
  <c r="H19" i="24"/>
  <c r="V10" i="24"/>
  <c r="H10" i="24"/>
  <c r="Y10" i="24"/>
  <c r="G10" i="24"/>
  <c r="Y15" i="24"/>
  <c r="G15" i="24"/>
  <c r="V15" i="24"/>
  <c r="H15" i="24"/>
  <c r="Y43" i="24"/>
  <c r="G43" i="24"/>
  <c r="V43" i="24"/>
  <c r="H43" i="24"/>
  <c r="V11" i="24"/>
  <c r="G11" i="24"/>
  <c r="Y11" i="24"/>
  <c r="H11" i="24"/>
  <c r="Y21" i="24"/>
  <c r="G21" i="24"/>
  <c r="V21" i="24"/>
  <c r="H21" i="24"/>
  <c r="M18" i="17"/>
  <c r="I12" i="14"/>
  <c r="I20" i="14" s="1"/>
  <c r="L18" i="17"/>
  <c r="H11" i="14"/>
  <c r="H20" i="14" s="1"/>
  <c r="L5" i="17" l="1"/>
  <c r="K5" i="17"/>
  <c r="M5" i="17" s="1"/>
  <c r="D4" i="16"/>
  <c r="K4" i="16" s="1"/>
  <c r="D5" i="16"/>
  <c r="K5" i="16" s="1"/>
  <c r="I27" i="16" l="1"/>
  <c r="M27" i="16" s="1"/>
  <c r="N27" i="16" s="1"/>
  <c r="D28" i="12" s="1"/>
  <c r="J28" i="16"/>
  <c r="M28" i="16" s="1"/>
  <c r="N28" i="16" s="1"/>
  <c r="L5" i="16"/>
  <c r="M5" i="16" s="1"/>
  <c r="N5" i="16" s="1"/>
  <c r="L4" i="16"/>
  <c r="D44" i="16"/>
  <c r="N45" i="24"/>
  <c r="L32" i="16" l="1"/>
  <c r="M32" i="16" s="1"/>
  <c r="N32" i="16" s="1"/>
  <c r="D33" i="12" s="1"/>
  <c r="D33" i="24" s="1"/>
  <c r="D29" i="24"/>
  <c r="F28" i="12"/>
  <c r="F29" i="24" s="1"/>
  <c r="D6" i="12"/>
  <c r="D7" i="12"/>
  <c r="D34" i="12"/>
  <c r="M4" i="16"/>
  <c r="D30" i="12"/>
  <c r="V29" i="24" l="1"/>
  <c r="H29" i="24"/>
  <c r="Y29" i="24"/>
  <c r="G29" i="24"/>
  <c r="F33" i="12"/>
  <c r="F33" i="24" s="1"/>
  <c r="H33" i="24" s="1"/>
  <c r="D31" i="24"/>
  <c r="F30" i="12"/>
  <c r="F31" i="24" s="1"/>
  <c r="D8" i="24"/>
  <c r="F7" i="12"/>
  <c r="F8" i="24" s="1"/>
  <c r="D34" i="24"/>
  <c r="F34" i="12"/>
  <c r="F34" i="24" s="1"/>
  <c r="D7" i="24"/>
  <c r="F6" i="12"/>
  <c r="F7" i="24" s="1"/>
  <c r="N4" i="16"/>
  <c r="D5" i="12" s="1"/>
  <c r="D6" i="24" s="1"/>
  <c r="L44" i="16"/>
  <c r="I44" i="16"/>
  <c r="D29" i="12"/>
  <c r="G33" i="24" l="1"/>
  <c r="Y33" i="24"/>
  <c r="V33" i="24"/>
  <c r="D30" i="24"/>
  <c r="D45" i="24" s="1"/>
  <c r="F29" i="12"/>
  <c r="F30" i="24" s="1"/>
  <c r="Y7" i="24"/>
  <c r="G7" i="24"/>
  <c r="V7" i="24"/>
  <c r="H7" i="24"/>
  <c r="V34" i="24"/>
  <c r="H34" i="24"/>
  <c r="Y34" i="24"/>
  <c r="G34" i="24"/>
  <c r="Y8" i="24"/>
  <c r="H8" i="24"/>
  <c r="V8" i="24"/>
  <c r="G8" i="24"/>
  <c r="Y31" i="24"/>
  <c r="G31" i="24"/>
  <c r="V31" i="24"/>
  <c r="H31" i="24"/>
  <c r="D45" i="12"/>
  <c r="N44" i="16"/>
  <c r="M44" i="16"/>
  <c r="V30" i="24" l="1"/>
  <c r="Y30" i="24"/>
  <c r="G30" i="24"/>
  <c r="H30" i="24"/>
  <c r="F5" i="12"/>
  <c r="F6" i="24" s="1"/>
  <c r="V6" i="24" l="1"/>
  <c r="Y6" i="24"/>
  <c r="Y45" i="24" s="1"/>
  <c r="H14" i="18" s="1"/>
  <c r="J6" i="24" a="1"/>
  <c r="H6" i="24"/>
  <c r="H45" i="24" s="1"/>
  <c r="F14" i="18" s="1"/>
  <c r="G6" i="24"/>
  <c r="G45" i="24" s="1"/>
  <c r="E14" i="18" s="1"/>
  <c r="F45" i="24"/>
  <c r="D14" i="18" s="1"/>
  <c r="F45" i="12"/>
  <c r="J11" i="24" l="1"/>
  <c r="J16" i="24"/>
  <c r="J6" i="24"/>
  <c r="J10" i="24"/>
  <c r="J9" i="24"/>
  <c r="J14" i="24"/>
  <c r="J36" i="24"/>
  <c r="J43" i="24"/>
  <c r="J29" i="24"/>
  <c r="J40" i="24"/>
  <c r="J39" i="24"/>
  <c r="J44" i="24"/>
  <c r="J8" i="24"/>
  <c r="J30" i="24"/>
  <c r="J31" i="24"/>
  <c r="J23" i="24"/>
  <c r="J34" i="24"/>
  <c r="J33" i="24"/>
  <c r="J38" i="24"/>
  <c r="J37" i="24"/>
  <c r="J24" i="24"/>
  <c r="J25" i="24"/>
  <c r="J17" i="24"/>
  <c r="J28" i="24"/>
  <c r="J27" i="24"/>
  <c r="J32" i="24"/>
  <c r="J19" i="24"/>
  <c r="J18" i="24"/>
  <c r="J13" i="24"/>
  <c r="J22" i="24"/>
  <c r="J21" i="24"/>
  <c r="J26" i="24"/>
  <c r="J7" i="24"/>
  <c r="J41" i="24"/>
  <c r="J15" i="24"/>
  <c r="J20" i="24"/>
  <c r="J42" i="24"/>
  <c r="J35" i="24"/>
  <c r="J12" i="24"/>
  <c r="W35" i="24" l="1"/>
  <c r="Z35" i="24"/>
  <c r="K35" i="24"/>
  <c r="L35" i="24"/>
  <c r="Z32" i="24"/>
  <c r="L32" i="24"/>
  <c r="K32" i="24"/>
  <c r="W32" i="24"/>
  <c r="Z37" i="24"/>
  <c r="K37" i="24"/>
  <c r="W37" i="24"/>
  <c r="L37" i="24"/>
  <c r="W30" i="24"/>
  <c r="Z30" i="24"/>
  <c r="L30" i="24"/>
  <c r="K30" i="24"/>
  <c r="Z43" i="24"/>
  <c r="K43" i="24"/>
  <c r="W43" i="24"/>
  <c r="L43" i="24"/>
  <c r="W16" i="24"/>
  <c r="L16" i="24"/>
  <c r="Z16" i="24"/>
  <c r="K16" i="24"/>
  <c r="W42" i="24"/>
  <c r="Z42" i="24"/>
  <c r="L42" i="24"/>
  <c r="K42" i="24"/>
  <c r="L21" i="24"/>
  <c r="Z21" i="24"/>
  <c r="W21" i="24"/>
  <c r="K21" i="24"/>
  <c r="L27" i="24"/>
  <c r="Z27" i="24"/>
  <c r="W27" i="24"/>
  <c r="K27" i="24"/>
  <c r="Z38" i="24"/>
  <c r="L38" i="24"/>
  <c r="W38" i="24"/>
  <c r="K38" i="24"/>
  <c r="Z20" i="24"/>
  <c r="L20" i="24"/>
  <c r="W20" i="24"/>
  <c r="K20" i="24"/>
  <c r="W22" i="24"/>
  <c r="L22" i="24"/>
  <c r="Z22" i="24"/>
  <c r="K22" i="24"/>
  <c r="W28" i="24"/>
  <c r="L28" i="24"/>
  <c r="Z28" i="24"/>
  <c r="K28" i="24"/>
  <c r="L33" i="24"/>
  <c r="Z33" i="24"/>
  <c r="W33" i="24"/>
  <c r="K33" i="24"/>
  <c r="Z44" i="24"/>
  <c r="L44" i="24"/>
  <c r="W44" i="24"/>
  <c r="K44" i="24"/>
  <c r="L15" i="24"/>
  <c r="Z15" i="24"/>
  <c r="W15" i="24"/>
  <c r="K15" i="24"/>
  <c r="Z13" i="24"/>
  <c r="K13" i="24"/>
  <c r="W13" i="24"/>
  <c r="L13" i="24"/>
  <c r="W17" i="24"/>
  <c r="L17" i="24"/>
  <c r="Z17" i="24"/>
  <c r="K17" i="24"/>
  <c r="W34" i="24"/>
  <c r="L34" i="24"/>
  <c r="Z34" i="24"/>
  <c r="K34" i="24"/>
  <c r="L39" i="24"/>
  <c r="Z39" i="24"/>
  <c r="W39" i="24"/>
  <c r="K39" i="24"/>
  <c r="L9" i="24"/>
  <c r="Z9" i="24"/>
  <c r="W9" i="24"/>
  <c r="K9" i="24"/>
  <c r="W41" i="24"/>
  <c r="L41" i="24"/>
  <c r="K41" i="24"/>
  <c r="Z41" i="24"/>
  <c r="W18" i="24"/>
  <c r="Z18" i="24"/>
  <c r="L18" i="24"/>
  <c r="K18" i="24"/>
  <c r="Z25" i="24"/>
  <c r="K25" i="24"/>
  <c r="W25" i="24"/>
  <c r="L25" i="24"/>
  <c r="W23" i="24"/>
  <c r="L23" i="24"/>
  <c r="K23" i="24"/>
  <c r="Z23" i="24"/>
  <c r="L40" i="24"/>
  <c r="Z40" i="24"/>
  <c r="K40" i="24"/>
  <c r="W10" i="24"/>
  <c r="L10" i="24"/>
  <c r="Z10" i="24"/>
  <c r="K10" i="24"/>
  <c r="W12" i="24"/>
  <c r="Z12" i="24"/>
  <c r="L12" i="24"/>
  <c r="K12" i="24"/>
  <c r="Z7" i="24"/>
  <c r="K7" i="24"/>
  <c r="W7" i="24"/>
  <c r="L7" i="24"/>
  <c r="Z19" i="24"/>
  <c r="K19" i="24"/>
  <c r="W19" i="24"/>
  <c r="L19" i="24"/>
  <c r="W24" i="24"/>
  <c r="Z24" i="24"/>
  <c r="L24" i="24"/>
  <c r="K24" i="24"/>
  <c r="Z31" i="24"/>
  <c r="K31" i="24"/>
  <c r="W31" i="24"/>
  <c r="L31" i="24"/>
  <c r="W29" i="24"/>
  <c r="Z29" i="24"/>
  <c r="L29" i="24"/>
  <c r="K29" i="24"/>
  <c r="L6" i="24"/>
  <c r="Z6" i="24"/>
  <c r="W6" i="24"/>
  <c r="K6" i="24"/>
  <c r="J45" i="24"/>
  <c r="Z26" i="24"/>
  <c r="L26" i="24"/>
  <c r="K26" i="24"/>
  <c r="W26" i="24"/>
  <c r="Z8" i="24"/>
  <c r="L8" i="24"/>
  <c r="W8" i="24"/>
  <c r="K8" i="24"/>
  <c r="W36" i="24"/>
  <c r="Z36" i="24"/>
  <c r="K36" i="24"/>
  <c r="L36" i="24"/>
  <c r="W11" i="24"/>
  <c r="L11" i="24"/>
  <c r="K11" i="24"/>
  <c r="Z11" i="24"/>
  <c r="Z14" i="24"/>
  <c r="L14" i="24"/>
  <c r="W14" i="24"/>
  <c r="K14" i="24"/>
  <c r="D13" i="18" l="1"/>
  <c r="K45" i="24"/>
  <c r="E13" i="18" s="1"/>
  <c r="Z45" i="24"/>
  <c r="H13" i="18" s="1"/>
  <c r="L45" i="24"/>
  <c r="E15" i="18" l="1"/>
  <c r="D15" i="18"/>
  <c r="H15" i="18"/>
  <c r="O45" i="24"/>
  <c r="P42" i="24" s="1"/>
  <c r="Q42" i="24" s="1"/>
  <c r="F13" i="18"/>
  <c r="F15" i="18" l="1"/>
  <c r="P9" i="24"/>
  <c r="Q9" i="24" s="1"/>
  <c r="P16" i="24"/>
  <c r="Q16" i="24" s="1"/>
  <c r="P23" i="24"/>
  <c r="Q23" i="24" s="1"/>
  <c r="P38" i="24"/>
  <c r="Q38" i="24" s="1"/>
  <c r="P31" i="24"/>
  <c r="Q31" i="24" s="1"/>
  <c r="P36" i="24"/>
  <c r="Q36" i="24" s="1"/>
  <c r="P40" i="24"/>
  <c r="Q40" i="24" s="1"/>
  <c r="P17" i="24"/>
  <c r="Q17" i="24" s="1"/>
  <c r="P25" i="24"/>
  <c r="Q25" i="24" s="1"/>
  <c r="P28" i="24"/>
  <c r="Q28" i="24" s="1"/>
  <c r="P22" i="24"/>
  <c r="Q22" i="24" s="1"/>
  <c r="P15" i="24"/>
  <c r="Q15" i="24" s="1"/>
  <c r="P11" i="24"/>
  <c r="Q11" i="24" s="1"/>
  <c r="P14" i="24"/>
  <c r="Q14" i="24" s="1"/>
  <c r="P19" i="24"/>
  <c r="Q19" i="24" s="1"/>
  <c r="P24" i="24"/>
  <c r="Q24" i="24" s="1"/>
  <c r="P10" i="24"/>
  <c r="Q10" i="24" s="1"/>
  <c r="P39" i="24"/>
  <c r="Q39" i="24" s="1"/>
  <c r="P41" i="24"/>
  <c r="Q41" i="24" s="1"/>
  <c r="P44" i="24"/>
  <c r="Q44" i="24" s="1"/>
  <c r="P8" i="24"/>
  <c r="Q8" i="24" s="1"/>
  <c r="P13" i="24"/>
  <c r="Q13" i="24" s="1"/>
  <c r="P18" i="24"/>
  <c r="Q18" i="24" s="1"/>
  <c r="P6" i="24"/>
  <c r="Q6" i="24" s="1"/>
  <c r="P21" i="24"/>
  <c r="Q21" i="24" s="1"/>
  <c r="P35" i="24"/>
  <c r="Q35" i="24" s="1"/>
  <c r="P32" i="24"/>
  <c r="Q32" i="24" s="1"/>
  <c r="P43" i="24"/>
  <c r="Q43" i="24" s="1"/>
  <c r="P7" i="24"/>
  <c r="Q7" i="24" s="1"/>
  <c r="P12" i="24"/>
  <c r="Q12" i="24" s="1"/>
  <c r="P33" i="24"/>
  <c r="Q33" i="24" s="1"/>
  <c r="P26" i="24"/>
  <c r="Q26" i="24" s="1"/>
  <c r="P30" i="24"/>
  <c r="Q30" i="24" s="1"/>
  <c r="P27" i="24"/>
  <c r="Q27" i="24" s="1"/>
  <c r="P34" i="24"/>
  <c r="Q34" i="24" s="1"/>
  <c r="P29" i="24"/>
  <c r="Q29" i="24" s="1"/>
  <c r="P20" i="24"/>
  <c r="Q20" i="24" s="1"/>
  <c r="P37" i="24"/>
  <c r="Q37" i="24" s="1"/>
  <c r="P45" i="24" l="1"/>
  <c r="R6" i="24" a="1"/>
  <c r="Q45" i="24"/>
  <c r="R11" i="24" l="1"/>
  <c r="R40" i="24"/>
  <c r="R39" i="24"/>
  <c r="R44" i="24"/>
  <c r="R8" i="24"/>
  <c r="R18" i="24"/>
  <c r="R23" i="24"/>
  <c r="R34" i="24"/>
  <c r="R33" i="24"/>
  <c r="R38" i="24"/>
  <c r="R43" i="24"/>
  <c r="R7" i="24"/>
  <c r="R12" i="24"/>
  <c r="R17" i="24"/>
  <c r="R28" i="24"/>
  <c r="R27" i="24"/>
  <c r="R32" i="24"/>
  <c r="R37" i="24"/>
  <c r="R42" i="24"/>
  <c r="R6" i="24"/>
  <c r="R22" i="24"/>
  <c r="R21" i="24"/>
  <c r="R26" i="24"/>
  <c r="R31" i="24"/>
  <c r="R36" i="24"/>
  <c r="R41" i="24"/>
  <c r="R16" i="24"/>
  <c r="R15" i="24"/>
  <c r="R20" i="24"/>
  <c r="R25" i="24"/>
  <c r="R30" i="24"/>
  <c r="R35" i="24"/>
  <c r="R10" i="24"/>
  <c r="R9" i="24"/>
  <c r="R14" i="24"/>
  <c r="R19" i="24"/>
  <c r="R24" i="24"/>
  <c r="R29" i="24"/>
  <c r="R13" i="24"/>
  <c r="X31" i="24" l="1"/>
  <c r="S31" i="24"/>
  <c r="AA31" i="24"/>
  <c r="T31" i="24"/>
  <c r="X7" i="24"/>
  <c r="S7" i="24"/>
  <c r="AA7" i="24"/>
  <c r="T7" i="24"/>
  <c r="X25" i="24"/>
  <c r="S25" i="24"/>
  <c r="AA25" i="24"/>
  <c r="T25" i="24"/>
  <c r="AA18" i="24"/>
  <c r="T18" i="24"/>
  <c r="X18" i="24"/>
  <c r="S18" i="24"/>
  <c r="X20" i="24"/>
  <c r="S20" i="24"/>
  <c r="AA20" i="24"/>
  <c r="T20" i="24"/>
  <c r="X26" i="24"/>
  <c r="S26" i="24"/>
  <c r="AA26" i="24"/>
  <c r="T26" i="24"/>
  <c r="X43" i="24"/>
  <c r="S43" i="24"/>
  <c r="AA43" i="24"/>
  <c r="T43" i="24"/>
  <c r="X21" i="24"/>
  <c r="S21" i="24"/>
  <c r="AA21" i="24"/>
  <c r="T21" i="24"/>
  <c r="X44" i="24"/>
  <c r="S44" i="24"/>
  <c r="AA44" i="24"/>
  <c r="T44" i="24"/>
  <c r="AA10" i="24"/>
  <c r="T10" i="24"/>
  <c r="X10" i="24"/>
  <c r="S10" i="24"/>
  <c r="AA17" i="24"/>
  <c r="T17" i="24"/>
  <c r="X17" i="24"/>
  <c r="S17" i="24"/>
  <c r="X19" i="24"/>
  <c r="S19" i="24"/>
  <c r="AA19" i="24"/>
  <c r="T19" i="24"/>
  <c r="X37" i="24"/>
  <c r="S37" i="24"/>
  <c r="AA37" i="24"/>
  <c r="T37" i="24"/>
  <c r="X14" i="24"/>
  <c r="S14" i="24"/>
  <c r="AA14" i="24"/>
  <c r="T14" i="24"/>
  <c r="X32" i="24"/>
  <c r="S32" i="24"/>
  <c r="AA32" i="24"/>
  <c r="T32" i="24"/>
  <c r="X8" i="24"/>
  <c r="S8" i="24"/>
  <c r="AA8" i="24"/>
  <c r="T8" i="24"/>
  <c r="X9" i="24"/>
  <c r="S9" i="24"/>
  <c r="AA9" i="24"/>
  <c r="T9" i="24"/>
  <c r="X15" i="24"/>
  <c r="S15" i="24"/>
  <c r="AA15" i="24"/>
  <c r="T15" i="24"/>
  <c r="X27" i="24"/>
  <c r="S27" i="24"/>
  <c r="AA27" i="24"/>
  <c r="T27" i="24"/>
  <c r="X38" i="24"/>
  <c r="S38" i="24"/>
  <c r="AA38" i="24"/>
  <c r="T38" i="24"/>
  <c r="X13" i="24"/>
  <c r="S13" i="24"/>
  <c r="AA13" i="24"/>
  <c r="T13" i="24"/>
  <c r="AA16" i="24"/>
  <c r="T16" i="24"/>
  <c r="X16" i="24"/>
  <c r="S16" i="24"/>
  <c r="AA22" i="24"/>
  <c r="T22" i="24"/>
  <c r="X22" i="24"/>
  <c r="S22" i="24"/>
  <c r="AA28" i="24"/>
  <c r="T28" i="24"/>
  <c r="X28" i="24"/>
  <c r="S28" i="24"/>
  <c r="X33" i="24"/>
  <c r="S33" i="24"/>
  <c r="AA33" i="24"/>
  <c r="T33" i="24"/>
  <c r="S39" i="24"/>
  <c r="X39" i="24"/>
  <c r="AA39" i="24"/>
  <c r="T39" i="24"/>
  <c r="AA29" i="24"/>
  <c r="T29" i="24"/>
  <c r="S29" i="24"/>
  <c r="X29" i="24"/>
  <c r="AA35" i="24"/>
  <c r="T35" i="24"/>
  <c r="S35" i="24"/>
  <c r="X35" i="24"/>
  <c r="AA41" i="24"/>
  <c r="T41" i="24"/>
  <c r="S41" i="24"/>
  <c r="X41" i="24"/>
  <c r="X6" i="24"/>
  <c r="S6" i="24"/>
  <c r="AA6" i="24"/>
  <c r="T6" i="24"/>
  <c r="R45" i="24"/>
  <c r="R47" i="24" s="1"/>
  <c r="AA34" i="24"/>
  <c r="T34" i="24"/>
  <c r="X34" i="24"/>
  <c r="S34" i="24"/>
  <c r="AA40" i="24"/>
  <c r="T40" i="24"/>
  <c r="S40" i="24"/>
  <c r="AA24" i="24"/>
  <c r="T24" i="24"/>
  <c r="X24" i="24"/>
  <c r="S24" i="24"/>
  <c r="AA30" i="24"/>
  <c r="T30" i="24"/>
  <c r="X30" i="24"/>
  <c r="S30" i="24"/>
  <c r="AA36" i="24"/>
  <c r="T36" i="24"/>
  <c r="X36" i="24"/>
  <c r="S36" i="24"/>
  <c r="AA42" i="24"/>
  <c r="T42" i="24"/>
  <c r="X42" i="24"/>
  <c r="S42" i="24"/>
  <c r="AA12" i="24"/>
  <c r="T12" i="24"/>
  <c r="X12" i="24"/>
  <c r="S12" i="24"/>
  <c r="AA23" i="24"/>
  <c r="T23" i="24"/>
  <c r="S23" i="24"/>
  <c r="X23" i="24"/>
  <c r="AA11" i="24"/>
  <c r="T11" i="24"/>
  <c r="X11" i="24"/>
  <c r="S11" i="24"/>
  <c r="E19" i="18" l="1"/>
  <c r="D16" i="18"/>
  <c r="D17" i="18" s="1"/>
  <c r="T45" i="24"/>
  <c r="F16" i="18" s="1"/>
  <c r="F17" i="18" s="1"/>
  <c r="S45" i="24"/>
  <c r="E16" i="18" s="1"/>
  <c r="E17" i="18" s="1"/>
  <c r="AA45" i="24"/>
  <c r="H16" i="18" s="1"/>
  <c r="H17" i="18" s="1"/>
  <c r="V40" i="24"/>
  <c r="V45" i="24" s="1"/>
  <c r="G14" i="18" s="1"/>
  <c r="X40" i="24"/>
  <c r="X45" i="24" s="1"/>
  <c r="G16" i="18" s="1"/>
  <c r="W40" i="24"/>
  <c r="W45" i="24" s="1"/>
  <c r="G13" i="18" s="1"/>
  <c r="G17" i="18" l="1"/>
  <c r="G1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</author>
  </authors>
  <commentList>
    <comment ref="J8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赤枠の範囲をコピーして、入力シートの与件データ欄に「値貼り付け」を行ってください</t>
        </r>
      </text>
    </comment>
  </commentList>
</comments>
</file>

<file path=xl/sharedStrings.xml><?xml version="1.0" encoding="utf-8"?>
<sst xmlns="http://schemas.openxmlformats.org/spreadsheetml/2006/main" count="1597" uniqueCount="310">
  <si>
    <t>鉱業</t>
  </si>
  <si>
    <t>繊維製品</t>
  </si>
  <si>
    <t>パルプ・紙・木製品</t>
  </si>
  <si>
    <t>化学製品</t>
  </si>
  <si>
    <t>石油・石炭製品</t>
  </si>
  <si>
    <t>窯業・土石製品</t>
  </si>
  <si>
    <t>金属製品</t>
  </si>
  <si>
    <t>その他の製造工業製品</t>
  </si>
  <si>
    <t>建設</t>
  </si>
  <si>
    <t>電力・ガス・熱供給</t>
  </si>
  <si>
    <t>金融・保険</t>
  </si>
  <si>
    <t>不動産</t>
  </si>
  <si>
    <t>公務</t>
  </si>
  <si>
    <t>教育・研究</t>
  </si>
  <si>
    <t>対事業所サービス</t>
  </si>
  <si>
    <t>事務用品</t>
  </si>
  <si>
    <t>分類不明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</si>
  <si>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</si>
  <si>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</si>
  <si>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</si>
  <si>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</si>
  <si>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</si>
  <si>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</si>
  <si>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</si>
  <si>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</si>
  <si>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</si>
  <si>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</si>
  <si>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</si>
  <si>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</si>
  <si>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</si>
  <si>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</si>
  <si>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</si>
  <si>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</si>
  <si>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</si>
  <si>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</si>
  <si>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</si>
  <si>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</si>
  <si>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</si>
  <si>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</si>
  <si>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</si>
  <si>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</si>
  <si>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</si>
  <si>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</si>
  <si>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</si>
  <si>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</si>
  <si>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</si>
  <si>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</si>
  <si>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</si>
  <si>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</si>
  <si>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</si>
  <si>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合計</t>
    <rPh sb="0" eb="2">
      <t>ゴウケイ</t>
    </rPh>
    <phoneticPr fontId="5"/>
  </si>
  <si>
    <t>年</t>
    <rPh sb="0" eb="1">
      <t>ネン</t>
    </rPh>
    <phoneticPr fontId="5"/>
  </si>
  <si>
    <t>地域</t>
    <rPh sb="0" eb="2">
      <t>チイキ</t>
    </rPh>
    <phoneticPr fontId="5"/>
  </si>
  <si>
    <t>熊本市</t>
    <rPh sb="0" eb="2">
      <t>クマモト</t>
    </rPh>
    <rPh sb="2" eb="3">
      <t>シ</t>
    </rPh>
    <phoneticPr fontId="5"/>
  </si>
  <si>
    <t>九州</t>
    <rPh sb="0" eb="2">
      <t>キュウシュウ</t>
    </rPh>
    <phoneticPr fontId="5"/>
  </si>
  <si>
    <t>運賃マージン</t>
    <rPh sb="0" eb="2">
      <t>ウンチン</t>
    </rPh>
    <phoneticPr fontId="5"/>
  </si>
  <si>
    <t>自給率</t>
    <rPh sb="0" eb="3">
      <t>ジキュウリツ</t>
    </rPh>
    <phoneticPr fontId="5"/>
  </si>
  <si>
    <t>01</t>
  </si>
  <si>
    <t>02</t>
  </si>
  <si>
    <t>民間消費支出パターン</t>
    <rPh sb="0" eb="2">
      <t>ミンカン</t>
    </rPh>
    <rPh sb="2" eb="4">
      <t>ショウヒ</t>
    </rPh>
    <rPh sb="4" eb="6">
      <t>シシュツ</t>
    </rPh>
    <phoneticPr fontId="5"/>
  </si>
  <si>
    <t>雇用者所得率</t>
    <rPh sb="0" eb="3">
      <t>コヨウシャ</t>
    </rPh>
    <rPh sb="3" eb="6">
      <t>ショトクリツ</t>
    </rPh>
    <phoneticPr fontId="6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</si>
  <si>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6"/>
  </si>
  <si>
    <t>入力シートより</t>
    <rPh sb="0" eb="2">
      <t>ニュウリョク</t>
    </rPh>
    <phoneticPr fontId="5"/>
  </si>
  <si>
    <t>消費誘発額</t>
    <rPh sb="0" eb="2">
      <t>ショウヒ</t>
    </rPh>
    <rPh sb="2" eb="5">
      <t>ユウハツガク</t>
    </rPh>
    <phoneticPr fontId="5"/>
  </si>
  <si>
    <t>波及効果倍率→</t>
    <rPh sb="0" eb="4">
      <t>ハキュウコウカ</t>
    </rPh>
    <rPh sb="4" eb="6">
      <t>バイリツ</t>
    </rPh>
    <phoneticPr fontId="5"/>
  </si>
  <si>
    <t>就業係数</t>
    <rPh sb="0" eb="2">
      <t>シュウギョウ</t>
    </rPh>
    <rPh sb="2" eb="4">
      <t>ケイスウ</t>
    </rPh>
    <phoneticPr fontId="6"/>
  </si>
  <si>
    <t>雇用係数</t>
    <rPh sb="0" eb="2">
      <t>コヨウ</t>
    </rPh>
    <rPh sb="2" eb="4">
      <t>ケイスウ</t>
    </rPh>
    <phoneticPr fontId="6"/>
  </si>
  <si>
    <t>輸送機械</t>
  </si>
  <si>
    <t>生産誘発額</t>
    <rPh sb="0" eb="2">
      <t>セイサン</t>
    </rPh>
    <rPh sb="2" eb="5">
      <t>ユウハツガク</t>
    </rPh>
    <phoneticPr fontId="5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</si>
  <si>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5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</si>
  <si>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5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</si>
  <si>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5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</si>
  <si>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5"/>
  </si>
  <si>
    <t>与件データ</t>
    <rPh sb="0" eb="2">
      <t>ヨケン</t>
    </rPh>
    <phoneticPr fontId="5"/>
  </si>
  <si>
    <t>就業誘発者</t>
    <rPh sb="0" eb="2">
      <t>シュウギョウ</t>
    </rPh>
    <rPh sb="2" eb="4">
      <t>ユウハツ</t>
    </rPh>
    <rPh sb="4" eb="5">
      <t>シャ</t>
    </rPh>
    <phoneticPr fontId="5"/>
  </si>
  <si>
    <t>雇用誘発者</t>
    <rPh sb="0" eb="2">
      <t>コヨウ</t>
    </rPh>
    <rPh sb="2" eb="4">
      <t>ユウハツ</t>
    </rPh>
    <rPh sb="4" eb="5">
      <t>シャ</t>
    </rPh>
    <phoneticPr fontId="5"/>
  </si>
  <si>
    <t>運賃マージン</t>
    <rPh sb="1" eb="2">
      <t>チン</t>
    </rPh>
    <phoneticPr fontId="5"/>
  </si>
  <si>
    <t>波及効果の倍率</t>
    <rPh sb="0" eb="4">
      <t>ハキュウコウカ</t>
    </rPh>
    <rPh sb="5" eb="7">
      <t>バイリツ</t>
    </rPh>
    <phoneticPr fontId="5"/>
  </si>
  <si>
    <t>計算シート</t>
    <rPh sb="0" eb="2">
      <t>ケイサン</t>
    </rPh>
    <phoneticPr fontId="5"/>
  </si>
  <si>
    <t>産業部門</t>
    <rPh sb="0" eb="2">
      <t>サンギョウ</t>
    </rPh>
    <rPh sb="2" eb="4">
      <t>ブモン</t>
    </rPh>
    <phoneticPr fontId="5"/>
  </si>
  <si>
    <t>第１次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5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</si>
  <si>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5"/>
  </si>
  <si>
    <t>第１次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5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</si>
  <si>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5"/>
  </si>
  <si>
    <t>第１次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5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</si>
  <si>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5"/>
  </si>
  <si>
    <t>マージン計</t>
    <rPh sb="4" eb="5">
      <t>ケイ</t>
    </rPh>
    <phoneticPr fontId="5"/>
  </si>
  <si>
    <t>第１次波及効果関係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5"/>
  </si>
  <si>
    <t>36</t>
  </si>
  <si>
    <t>37</t>
  </si>
  <si>
    <t>１．観光客数のみ把握している場合</t>
    <rPh sb="2" eb="5">
      <t>カンコウキャク</t>
    </rPh>
    <rPh sb="5" eb="6">
      <t>スウ</t>
    </rPh>
    <rPh sb="8" eb="10">
      <t>ハアク</t>
    </rPh>
    <rPh sb="14" eb="16">
      <t>バアイ</t>
    </rPh>
    <phoneticPr fontId="5"/>
  </si>
  <si>
    <t>観光客数</t>
    <rPh sb="0" eb="3">
      <t>カンコウキャク</t>
    </rPh>
    <rPh sb="3" eb="4">
      <t>スウ</t>
    </rPh>
    <phoneticPr fontId="5"/>
  </si>
  <si>
    <t>日帰り客</t>
    <rPh sb="0" eb="2">
      <t>ヒガエ</t>
    </rPh>
    <rPh sb="3" eb="4">
      <t>キャク</t>
    </rPh>
    <phoneticPr fontId="5"/>
  </si>
  <si>
    <t>宿泊客</t>
    <rPh sb="0" eb="3">
      <t>シュクハクキャク</t>
    </rPh>
    <phoneticPr fontId="5"/>
  </si>
  <si>
    <t>３．観光消費総額を把握している場合</t>
    <rPh sb="2" eb="4">
      <t>カンコウ</t>
    </rPh>
    <rPh sb="4" eb="6">
      <t>ショウヒ</t>
    </rPh>
    <rPh sb="6" eb="8">
      <t>ソウガク</t>
    </rPh>
    <rPh sb="9" eb="11">
      <t>ハアク</t>
    </rPh>
    <rPh sb="15" eb="17">
      <t>バアイ</t>
    </rPh>
    <phoneticPr fontId="5"/>
  </si>
  <si>
    <t>観光消費総額</t>
    <rPh sb="0" eb="2">
      <t>カンコウ</t>
    </rPh>
    <rPh sb="2" eb="4">
      <t>ショウヒ</t>
    </rPh>
    <rPh sb="4" eb="6">
      <t>ソウガク</t>
    </rPh>
    <phoneticPr fontId="5"/>
  </si>
  <si>
    <t>５．費目別の観光消費額を把握している場合</t>
    <rPh sb="2" eb="5">
      <t>ヒモクベツ</t>
    </rPh>
    <rPh sb="6" eb="8">
      <t>カンコウ</t>
    </rPh>
    <rPh sb="8" eb="11">
      <t>ショウヒガク</t>
    </rPh>
    <rPh sb="12" eb="14">
      <t>ハアク</t>
    </rPh>
    <rPh sb="18" eb="20">
      <t>バアイ</t>
    </rPh>
    <phoneticPr fontId="5"/>
  </si>
  <si>
    <t>交通費</t>
    <rPh sb="0" eb="3">
      <t>コウツウヒ</t>
    </rPh>
    <phoneticPr fontId="5"/>
  </si>
  <si>
    <t>宿泊費</t>
    <rPh sb="0" eb="2">
      <t>シュクハク</t>
    </rPh>
    <rPh sb="2" eb="3">
      <t>ヒ</t>
    </rPh>
    <phoneticPr fontId="5"/>
  </si>
  <si>
    <t>飲食費</t>
    <rPh sb="0" eb="3">
      <t>インショクヒ</t>
    </rPh>
    <phoneticPr fontId="5"/>
  </si>
  <si>
    <t>土産代、買い物代</t>
    <rPh sb="0" eb="3">
      <t>ミヤゲダイ</t>
    </rPh>
    <rPh sb="4" eb="5">
      <t>カ</t>
    </rPh>
    <rPh sb="6" eb="8">
      <t>モノダイ</t>
    </rPh>
    <phoneticPr fontId="5"/>
  </si>
  <si>
    <t>その他</t>
    <rPh sb="2" eb="3">
      <t>タ</t>
    </rPh>
    <phoneticPr fontId="5"/>
  </si>
  <si>
    <t>①観光客数按分データ</t>
    <rPh sb="1" eb="4">
      <t>カンコウキャク</t>
    </rPh>
    <rPh sb="4" eb="5">
      <t>スウ</t>
    </rPh>
    <rPh sb="5" eb="7">
      <t>アンブン</t>
    </rPh>
    <phoneticPr fontId="5"/>
  </si>
  <si>
    <t>構成比率</t>
    <rPh sb="0" eb="2">
      <t>コウセイ</t>
    </rPh>
    <rPh sb="2" eb="4">
      <t>ヒリツ</t>
    </rPh>
    <phoneticPr fontId="5"/>
  </si>
  <si>
    <t>②１人当たり観光消費額</t>
    <rPh sb="1" eb="4">
      <t>ヒトリア</t>
    </rPh>
    <rPh sb="6" eb="8">
      <t>カンコウ</t>
    </rPh>
    <rPh sb="8" eb="11">
      <t>ショウヒガク</t>
    </rPh>
    <phoneticPr fontId="5"/>
  </si>
  <si>
    <t>宿泊費</t>
    <rPh sb="0" eb="3">
      <t>シュクハクヒ</t>
    </rPh>
    <phoneticPr fontId="5"/>
  </si>
  <si>
    <t>土産代・買物代</t>
    <rPh sb="0" eb="3">
      <t>ミヤゲダイ</t>
    </rPh>
    <rPh sb="4" eb="5">
      <t>カ</t>
    </rPh>
    <rPh sb="5" eb="7">
      <t>モノダイ</t>
    </rPh>
    <phoneticPr fontId="5"/>
  </si>
  <si>
    <t>観光消費額</t>
    <rPh sb="0" eb="2">
      <t>カンコウ</t>
    </rPh>
    <rPh sb="2" eb="5">
      <t>ショウヒガク</t>
    </rPh>
    <phoneticPr fontId="5"/>
  </si>
  <si>
    <t>観光消費額</t>
    <rPh sb="0" eb="2">
      <t>カンコウ</t>
    </rPh>
    <rPh sb="2" eb="4">
      <t>ショウヒ</t>
    </rPh>
    <rPh sb="4" eb="5">
      <t>ガク</t>
    </rPh>
    <phoneticPr fontId="5"/>
  </si>
  <si>
    <t>土産代、買物代</t>
    <rPh sb="0" eb="3">
      <t>ミヤゲダイ</t>
    </rPh>
    <rPh sb="4" eb="5">
      <t>カ</t>
    </rPh>
    <rPh sb="5" eb="7">
      <t>モノダイ</t>
    </rPh>
    <phoneticPr fontId="5"/>
  </si>
  <si>
    <r>
      <rPr>
        <b/>
        <sz val="11"/>
        <color indexed="10"/>
        <rFont val="ＭＳ Ｐゴシック"/>
        <family val="3"/>
        <charset val="128"/>
      </rPr>
      <t>１</t>
    </r>
    <r>
      <rPr>
        <b/>
        <sz val="11"/>
        <color indexed="8"/>
        <rFont val="ＭＳ Ｐゴシック"/>
        <family val="3"/>
        <charset val="128"/>
      </rPr>
      <t>．観光客数のみ把握している場合</t>
    </r>
    <rPh sb="2" eb="5">
      <t>カンコウキャク</t>
    </rPh>
    <rPh sb="5" eb="6">
      <t>スウ</t>
    </rPh>
    <rPh sb="8" eb="10">
      <t>ハアク</t>
    </rPh>
    <rPh sb="14" eb="16">
      <t>バアイ</t>
    </rPh>
    <phoneticPr fontId="5"/>
  </si>
  <si>
    <r>
      <rPr>
        <b/>
        <sz val="11"/>
        <color indexed="10"/>
        <rFont val="ＭＳ Ｐゴシック"/>
        <family val="3"/>
        <charset val="128"/>
      </rPr>
      <t>３</t>
    </r>
    <r>
      <rPr>
        <b/>
        <sz val="11"/>
        <color indexed="8"/>
        <rFont val="ＭＳ Ｐゴシック"/>
        <family val="3"/>
        <charset val="128"/>
      </rPr>
      <t>．観光消費総額を把握している場合</t>
    </r>
    <rPh sb="2" eb="4">
      <t>カンコウ</t>
    </rPh>
    <rPh sb="4" eb="6">
      <t>ショウヒ</t>
    </rPh>
    <rPh sb="6" eb="8">
      <t>ソウガク</t>
    </rPh>
    <rPh sb="9" eb="11">
      <t>ハアク</t>
    </rPh>
    <rPh sb="15" eb="17">
      <t>バアイ</t>
    </rPh>
    <phoneticPr fontId="5"/>
  </si>
  <si>
    <r>
      <rPr>
        <b/>
        <sz val="11"/>
        <color indexed="10"/>
        <rFont val="ＭＳ Ｐゴシック"/>
        <family val="3"/>
        <charset val="128"/>
      </rPr>
      <t>５</t>
    </r>
    <r>
      <rPr>
        <b/>
        <sz val="11"/>
        <color indexed="8"/>
        <rFont val="ＭＳ Ｐゴシック"/>
        <family val="3"/>
        <charset val="128"/>
      </rPr>
      <t>．費目別の観光消費額を把握している場合</t>
    </r>
    <rPh sb="2" eb="5">
      <t>ヒモクベツ</t>
    </rPh>
    <rPh sb="6" eb="8">
      <t>カンコウ</t>
    </rPh>
    <rPh sb="8" eb="11">
      <t>ショウヒガク</t>
    </rPh>
    <rPh sb="12" eb="14">
      <t>ハアク</t>
    </rPh>
    <rPh sb="18" eb="20">
      <t>バアイ</t>
    </rPh>
    <phoneticPr fontId="5"/>
  </si>
  <si>
    <t>④（①×②）</t>
    <phoneticPr fontId="5"/>
  </si>
  <si>
    <t>飲食料品</t>
  </si>
  <si>
    <t>電子部品</t>
  </si>
  <si>
    <t>廃棄物処理</t>
  </si>
  <si>
    <t>運輸・郵便</t>
    <rPh sb="3" eb="5">
      <t>ユウビン</t>
    </rPh>
    <phoneticPr fontId="5"/>
  </si>
  <si>
    <t>情報通信</t>
  </si>
  <si>
    <t>医療・福祉</t>
    <rPh sb="3" eb="5">
      <t>フクシ</t>
    </rPh>
    <phoneticPr fontId="5"/>
  </si>
  <si>
    <t>38</t>
  </si>
  <si>
    <t>宿泊業</t>
  </si>
  <si>
    <t>飲食サービス</t>
  </si>
  <si>
    <t>39</t>
  </si>
  <si>
    <t>消費転換係数</t>
    <rPh sb="0" eb="2">
      <t>ショウヒ</t>
    </rPh>
    <rPh sb="2" eb="4">
      <t>テンカン</t>
    </rPh>
    <rPh sb="4" eb="6">
      <t>ケイスウ</t>
    </rPh>
    <phoneticPr fontId="6"/>
  </si>
  <si>
    <t>消費転換係数のリスト</t>
    <rPh sb="0" eb="2">
      <t>ショウヒ</t>
    </rPh>
    <rPh sb="2" eb="4">
      <t>テンカン</t>
    </rPh>
    <rPh sb="4" eb="6">
      <t>ケイスウ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</si>
  <si>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</si>
  <si>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</si>
  <si>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</si>
  <si>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</si>
  <si>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</si>
  <si>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</si>
  <si>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</si>
  <si>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</si>
  <si>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上記年平均</t>
    <rPh sb="0" eb="2">
      <t>ジョウキ</t>
    </rPh>
    <rPh sb="2" eb="3">
      <t>ネン</t>
    </rPh>
    <rPh sb="3" eb="5">
      <t>ヘイキン</t>
    </rPh>
    <phoneticPr fontId="5"/>
  </si>
  <si>
    <t>消費支出</t>
    <rPh sb="0" eb="2">
      <t>ショウヒ</t>
    </rPh>
    <rPh sb="2" eb="4">
      <t>シシュツ</t>
    </rPh>
    <phoneticPr fontId="5"/>
  </si>
  <si>
    <t>実収入</t>
    <rPh sb="0" eb="1">
      <t>ジツ</t>
    </rPh>
    <rPh sb="1" eb="3">
      <t>シュウニュウ</t>
    </rPh>
    <phoneticPr fontId="5"/>
  </si>
  <si>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5"/>
  </si>
  <si>
    <t>このシートでは、詳細なデータが得られず、観光客数や観光消費総額などしか把握できない場合でも、与件データを作成することができます。</t>
    <rPh sb="8" eb="10">
      <t>ショウサイ</t>
    </rPh>
    <rPh sb="20" eb="23">
      <t>カンコウキャク</t>
    </rPh>
    <rPh sb="23" eb="24">
      <t>スウ</t>
    </rPh>
    <rPh sb="25" eb="27">
      <t>カンコウ</t>
    </rPh>
    <rPh sb="27" eb="29">
      <t>ショウヒ</t>
    </rPh>
    <rPh sb="29" eb="31">
      <t>ソウガク</t>
    </rPh>
    <rPh sb="35" eb="37">
      <t>ハアク</t>
    </rPh>
    <rPh sb="41" eb="43">
      <t>バアイ</t>
    </rPh>
    <rPh sb="46" eb="48">
      <t>ヨケン</t>
    </rPh>
    <rPh sb="52" eb="54">
      <t>サクセイ</t>
    </rPh>
    <phoneticPr fontId="5"/>
  </si>
  <si>
    <t>計</t>
    <rPh sb="0" eb="1">
      <t>ケイ</t>
    </rPh>
    <phoneticPr fontId="5"/>
  </si>
  <si>
    <t>　　　　　　　　　　　　　　型逆行列</t>
    <rPh sb="14" eb="15">
      <t>ガタ</t>
    </rPh>
    <rPh sb="15" eb="18">
      <t>ギャクギョウレツ</t>
    </rPh>
    <phoneticPr fontId="5"/>
  </si>
  <si>
    <t>与件データ
（購入者価格）</t>
    <rPh sb="0" eb="2">
      <t>ヨケン</t>
    </rPh>
    <rPh sb="7" eb="10">
      <t>コウニュウシャ</t>
    </rPh>
    <rPh sb="10" eb="12">
      <t>カカク</t>
    </rPh>
    <phoneticPr fontId="5"/>
  </si>
  <si>
    <t>マージン調整後
与件データ
（生産者価格）</t>
    <rPh sb="4" eb="6">
      <t>チョウセイ</t>
    </rPh>
    <rPh sb="6" eb="7">
      <t>ゴ</t>
    </rPh>
    <rPh sb="8" eb="10">
      <t>ヨケン</t>
    </rPh>
    <rPh sb="15" eb="18">
      <t>セイサンシャ</t>
    </rPh>
    <rPh sb="18" eb="20">
      <t>カカク</t>
    </rPh>
    <phoneticPr fontId="5"/>
  </si>
  <si>
    <t>運輸・郵便（観光客の乗り物運賃 ）</t>
    <rPh sb="3" eb="5">
      <t>ユウビン</t>
    </rPh>
    <phoneticPr fontId="5"/>
  </si>
  <si>
    <t>第１次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5"/>
  </si>
  <si>
    <t>第１次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5"/>
  </si>
  <si>
    <t>消費転換係数</t>
    <rPh sb="0" eb="2">
      <t>ショウヒ</t>
    </rPh>
    <rPh sb="2" eb="4">
      <t>テンカン</t>
    </rPh>
    <rPh sb="4" eb="6">
      <t>ケイスウ</t>
    </rPh>
    <phoneticPr fontId="5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</si>
  <si>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5"/>
  </si>
  <si>
    <t>第２次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5"/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</si>
  <si>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5"/>
  </si>
  <si>
    <t>分析結果</t>
    <rPh sb="0" eb="2">
      <t>ブンセキ</t>
    </rPh>
    <rPh sb="2" eb="4">
      <t>ケッカ</t>
    </rPh>
    <phoneticPr fontId="5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</si>
  <si>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5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</si>
  <si>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5"/>
  </si>
  <si>
    <t>倍</t>
    <rPh sb="0" eb="1">
      <t>バイ</t>
    </rPh>
    <phoneticPr fontId="5"/>
  </si>
  <si>
    <t>使用した消費転換係数</t>
    <rPh sb="0" eb="2">
      <t>シヨウ</t>
    </rPh>
    <rPh sb="4" eb="6">
      <t>ショウヒ</t>
    </rPh>
    <rPh sb="6" eb="8">
      <t>テンカン</t>
    </rPh>
    <rPh sb="8" eb="10">
      <t>ケイスウ</t>
    </rPh>
    <phoneticPr fontId="5"/>
  </si>
  <si>
    <t>（百万円）</t>
    <rPh sb="1" eb="2">
      <t>ヒャク</t>
    </rPh>
    <rPh sb="2" eb="4">
      <t>マンエン</t>
    </rPh>
    <phoneticPr fontId="5"/>
  </si>
  <si>
    <t>（百万円）</t>
    <rPh sb="1" eb="4">
      <t>ヒャクマンエン</t>
    </rPh>
    <phoneticPr fontId="5"/>
  </si>
  <si>
    <t>（人）</t>
    <rPh sb="1" eb="2">
      <t>ニン</t>
    </rPh>
    <phoneticPr fontId="5"/>
  </si>
  <si>
    <t>（百万円）</t>
    <rPh sb="1" eb="3">
      <t>ヒャクマン</t>
    </rPh>
    <rPh sb="3" eb="4">
      <t>エン</t>
    </rPh>
    <phoneticPr fontId="5"/>
  </si>
  <si>
    <t>（円）</t>
    <rPh sb="1" eb="2">
      <t>エン</t>
    </rPh>
    <phoneticPr fontId="5"/>
  </si>
  <si>
    <t>（千円）</t>
    <rPh sb="1" eb="3">
      <t>センエン</t>
    </rPh>
    <phoneticPr fontId="5"/>
  </si>
  <si>
    <t>（円）</t>
    <rPh sb="1" eb="2">
      <t>エン</t>
    </rPh>
    <phoneticPr fontId="5"/>
  </si>
  <si>
    <t>（百万円）</t>
    <rPh sb="1" eb="4">
      <t>ヒャクマンエン</t>
    </rPh>
    <phoneticPr fontId="5"/>
  </si>
  <si>
    <t>交通費計</t>
    <rPh sb="0" eb="2">
      <t>コウツウ</t>
    </rPh>
    <rPh sb="2" eb="3">
      <t>ヒ</t>
    </rPh>
    <rPh sb="3" eb="4">
      <t>ケイ</t>
    </rPh>
    <phoneticPr fontId="27"/>
  </si>
  <si>
    <t>石油・石炭製品</t>
    <rPh sb="0" eb="2">
      <t>セキユ</t>
    </rPh>
    <rPh sb="3" eb="5">
      <t>セキタン</t>
    </rPh>
    <rPh sb="5" eb="7">
      <t>セイヒン</t>
    </rPh>
    <phoneticPr fontId="5"/>
  </si>
  <si>
    <t>対事業所サービス</t>
    <rPh sb="0" eb="1">
      <t>タイ</t>
    </rPh>
    <rPh sb="1" eb="4">
      <t>ジギョウショ</t>
    </rPh>
    <phoneticPr fontId="5"/>
  </si>
  <si>
    <t>土産代・買物代計</t>
    <rPh sb="0" eb="3">
      <t>ミヤゲダイ</t>
    </rPh>
    <rPh sb="4" eb="5">
      <t>カ</t>
    </rPh>
    <rPh sb="5" eb="6">
      <t>モノ</t>
    </rPh>
    <rPh sb="6" eb="7">
      <t>ダイ</t>
    </rPh>
    <rPh sb="7" eb="8">
      <t>ケイ</t>
    </rPh>
    <phoneticPr fontId="5"/>
  </si>
  <si>
    <t>飲食料品</t>
    <rPh sb="0" eb="4">
      <t>インショクリョウヒン</t>
    </rPh>
    <phoneticPr fontId="5"/>
  </si>
  <si>
    <t>繊維製品</t>
    <rPh sb="0" eb="2">
      <t>センイ</t>
    </rPh>
    <rPh sb="2" eb="4">
      <t>セイヒン</t>
    </rPh>
    <phoneticPr fontId="5"/>
  </si>
  <si>
    <t>パルプ・紙・木製品</t>
    <rPh sb="4" eb="5">
      <t>カミ</t>
    </rPh>
    <rPh sb="6" eb="9">
      <t>モクセイヒン</t>
    </rPh>
    <phoneticPr fontId="5"/>
  </si>
  <si>
    <t>化学製品</t>
    <rPh sb="0" eb="2">
      <t>カガク</t>
    </rPh>
    <rPh sb="2" eb="4">
      <t>セイヒン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</si>
  <si>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</si>
  <si>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5"/>
  </si>
  <si>
    <t>情報通信</t>
    <rPh sb="0" eb="4">
      <t>ジョウホウツウシン</t>
    </rPh>
    <phoneticPr fontId="5"/>
  </si>
  <si>
    <t>入場料・娯楽費・その他計</t>
    <rPh sb="11" eb="12">
      <t>ケイ</t>
    </rPh>
    <phoneticPr fontId="27"/>
  </si>
  <si>
    <t>教育・研究</t>
    <rPh sb="0" eb="2">
      <t>キョウイク</t>
    </rPh>
    <rPh sb="3" eb="5">
      <t>ケンキュウ</t>
    </rPh>
    <phoneticPr fontId="5"/>
  </si>
  <si>
    <t>計</t>
    <rPh sb="0" eb="1">
      <t>ケイ</t>
    </rPh>
    <phoneticPr fontId="5"/>
  </si>
  <si>
    <t>宿泊旅行</t>
    <rPh sb="0" eb="2">
      <t>シュクハク</t>
    </rPh>
    <rPh sb="2" eb="4">
      <t>リョコウ</t>
    </rPh>
    <phoneticPr fontId="8"/>
  </si>
  <si>
    <t>日帰り旅行</t>
    <rPh sb="0" eb="2">
      <t>ヒガエ</t>
    </rPh>
    <rPh sb="3" eb="5">
      <t>リョコウ</t>
    </rPh>
    <phoneticPr fontId="8"/>
  </si>
  <si>
    <t>(百万円）</t>
    <rPh sb="1" eb="2">
      <t>ヒャク</t>
    </rPh>
    <rPh sb="2" eb="4">
      <t>マンエン</t>
    </rPh>
    <phoneticPr fontId="5"/>
  </si>
  <si>
    <t>（百万円）</t>
    <rPh sb="1" eb="4">
      <t>ヒャクマンエン</t>
    </rPh>
    <phoneticPr fontId="5"/>
  </si>
  <si>
    <t>１人当たり
消費額</t>
    <rPh sb="0" eb="2">
      <t>ヒトリ</t>
    </rPh>
    <rPh sb="2" eb="3">
      <t>ア</t>
    </rPh>
    <rPh sb="6" eb="9">
      <t>ショウヒガク</t>
    </rPh>
    <phoneticPr fontId="5"/>
  </si>
  <si>
    <t xml:space="preserve">「①観光客数按分データ」により、
   </t>
    <rPh sb="2" eb="5">
      <t>カンコウキャク</t>
    </rPh>
    <rPh sb="5" eb="6">
      <t>スウ</t>
    </rPh>
    <rPh sb="6" eb="8">
      <t>アンブン</t>
    </rPh>
    <phoneticPr fontId="5"/>
  </si>
  <si>
    <t>観光客数に「②１人当たり観光消費額」を乗じて、観光消費額を推計</t>
    <rPh sb="29" eb="31">
      <t>スイケイ</t>
    </rPh>
    <phoneticPr fontId="5"/>
  </si>
  <si>
    <t>「⑤構成比率」の「全体構成比率」を乗じて、産業分類別に按分</t>
    <rPh sb="2" eb="5">
      <t>コウセイヒ</t>
    </rPh>
    <rPh sb="5" eb="6">
      <t>リツ</t>
    </rPh>
    <rPh sb="9" eb="11">
      <t>ゼンタイ</t>
    </rPh>
    <rPh sb="11" eb="13">
      <t>コウセイ</t>
    </rPh>
    <rPh sb="14" eb="15">
      <t>リツ</t>
    </rPh>
    <rPh sb="17" eb="18">
      <t>ジョウ</t>
    </rPh>
    <rPh sb="21" eb="23">
      <t>サンギョウ</t>
    </rPh>
    <rPh sb="23" eb="25">
      <t>ブンルイ</t>
    </rPh>
    <rPh sb="25" eb="26">
      <t>ベツ</t>
    </rPh>
    <rPh sb="27" eb="29">
      <t>アンブン</t>
    </rPh>
    <phoneticPr fontId="5"/>
  </si>
  <si>
    <t>部門別構成比率</t>
    <rPh sb="0" eb="2">
      <t>ブモン</t>
    </rPh>
    <rPh sb="2" eb="3">
      <t>ベツ</t>
    </rPh>
    <rPh sb="3" eb="5">
      <t>コウセイ</t>
    </rPh>
    <rPh sb="6" eb="7">
      <t>リツ</t>
    </rPh>
    <phoneticPr fontId="4"/>
  </si>
  <si>
    <t>全体構成比率</t>
    <rPh sb="0" eb="1">
      <t>ゼン</t>
    </rPh>
    <rPh sb="1" eb="2">
      <t>タイ</t>
    </rPh>
    <rPh sb="2" eb="4">
      <t>コウセイ</t>
    </rPh>
    <rPh sb="5" eb="6">
      <t>リツ</t>
    </rPh>
    <phoneticPr fontId="4"/>
  </si>
  <si>
    <t>⑤構成比率</t>
    <rPh sb="1" eb="3">
      <t>コウセイ</t>
    </rPh>
    <rPh sb="3" eb="4">
      <t>ヒ</t>
    </rPh>
    <rPh sb="4" eb="5">
      <t>リツ</t>
    </rPh>
    <phoneticPr fontId="5"/>
  </si>
  <si>
    <r>
      <rPr>
        <b/>
        <sz val="11"/>
        <color indexed="10"/>
        <rFont val="ＭＳ Ｐゴシック"/>
        <family val="3"/>
        <charset val="128"/>
      </rPr>
      <t>４</t>
    </r>
    <r>
      <rPr>
        <b/>
        <sz val="11"/>
        <color indexed="8"/>
        <rFont val="ＭＳ Ｐゴシック"/>
        <family val="3"/>
        <charset val="128"/>
      </rPr>
      <t>．宿泊、日帰り別の観光消費額を把握している場合</t>
    </r>
    <rPh sb="5" eb="7">
      <t>ヒガエ</t>
    </rPh>
    <rPh sb="8" eb="9">
      <t>ベツ</t>
    </rPh>
    <rPh sb="10" eb="12">
      <t>カンコウ</t>
    </rPh>
    <rPh sb="12" eb="15">
      <t>ショウヒガク</t>
    </rPh>
    <rPh sb="16" eb="18">
      <t>ハアク</t>
    </rPh>
    <rPh sb="22" eb="24">
      <t>バアイ</t>
    </rPh>
    <phoneticPr fontId="5"/>
  </si>
  <si>
    <t>「⑤構成比率」の「部門別構成比率」を乗じて、産業分類別に按分</t>
    <rPh sb="2" eb="5">
      <t>コウセイヒ</t>
    </rPh>
    <rPh sb="5" eb="6">
      <t>リツ</t>
    </rPh>
    <rPh sb="9" eb="11">
      <t>ブモン</t>
    </rPh>
    <rPh sb="11" eb="12">
      <t>ベツ</t>
    </rPh>
    <rPh sb="12" eb="14">
      <t>コウセイ</t>
    </rPh>
    <rPh sb="15" eb="16">
      <t>リツ</t>
    </rPh>
    <rPh sb="18" eb="19">
      <t>ジョウ</t>
    </rPh>
    <rPh sb="22" eb="24">
      <t>サンギョウ</t>
    </rPh>
    <rPh sb="24" eb="26">
      <t>ブンルイ</t>
    </rPh>
    <rPh sb="26" eb="27">
      <t>ベツ</t>
    </rPh>
    <rPh sb="28" eb="30">
      <t>アンブン</t>
    </rPh>
    <phoneticPr fontId="5"/>
  </si>
  <si>
    <t>③宿泊・日帰り別観光消費額</t>
    <rPh sb="1" eb="3">
      <t>シュクハク</t>
    </rPh>
    <rPh sb="7" eb="8">
      <t>ベツ</t>
    </rPh>
    <rPh sb="8" eb="10">
      <t>カンコウ</t>
    </rPh>
    <rPh sb="10" eb="13">
      <t>ショウヒガク</t>
    </rPh>
    <phoneticPr fontId="5"/>
  </si>
  <si>
    <t>２．宿泊・日帰り別の観光客数を把握している場合</t>
    <rPh sb="5" eb="7">
      <t>ヒガエ</t>
    </rPh>
    <rPh sb="8" eb="9">
      <t>ベツ</t>
    </rPh>
    <rPh sb="10" eb="13">
      <t>カンコウキャク</t>
    </rPh>
    <rPh sb="13" eb="14">
      <t>スウ</t>
    </rPh>
    <rPh sb="15" eb="17">
      <t>ハアク</t>
    </rPh>
    <rPh sb="21" eb="23">
      <t>バアイ</t>
    </rPh>
    <phoneticPr fontId="5"/>
  </si>
  <si>
    <t>４．宿泊・日帰り別の観光消費額を把握している場合</t>
    <rPh sb="5" eb="7">
      <t>ヒガエ</t>
    </rPh>
    <rPh sb="8" eb="9">
      <t>ベツ</t>
    </rPh>
    <rPh sb="10" eb="12">
      <t>カンコウ</t>
    </rPh>
    <rPh sb="12" eb="15">
      <t>ショウヒガク</t>
    </rPh>
    <rPh sb="16" eb="18">
      <t>ハアク</t>
    </rPh>
    <rPh sb="22" eb="24">
      <t>バアイ</t>
    </rPh>
    <phoneticPr fontId="5"/>
  </si>
  <si>
    <t>６．宿泊・日帰り別及び費目別の観光消費額を把握している場合</t>
    <rPh sb="5" eb="7">
      <t>ヒガエ</t>
    </rPh>
    <rPh sb="8" eb="9">
      <t>ベツ</t>
    </rPh>
    <rPh sb="9" eb="10">
      <t>オヨ</t>
    </rPh>
    <rPh sb="11" eb="14">
      <t>ヒモクベツ</t>
    </rPh>
    <rPh sb="15" eb="17">
      <t>カンコウ</t>
    </rPh>
    <rPh sb="17" eb="20">
      <t>ショウヒガク</t>
    </rPh>
    <rPh sb="21" eb="23">
      <t>ハアク</t>
    </rPh>
    <rPh sb="27" eb="29">
      <t>バアイ</t>
    </rPh>
    <phoneticPr fontId="5"/>
  </si>
  <si>
    <t>宿泊客</t>
    <rPh sb="0" eb="2">
      <t>シュクハク</t>
    </rPh>
    <rPh sb="2" eb="3">
      <t>キャク</t>
    </rPh>
    <phoneticPr fontId="5"/>
  </si>
  <si>
    <t xml:space="preserve">「③宿泊、日帰り別観光消費額」により、宿泊客、日帰り客に按分
   </t>
    <rPh sb="21" eb="22">
      <t>キャク</t>
    </rPh>
    <rPh sb="26" eb="27">
      <t>キャク</t>
    </rPh>
    <phoneticPr fontId="5"/>
  </si>
  <si>
    <t xml:space="preserve">  宿泊客、日帰り客に按分</t>
    <rPh sb="4" eb="5">
      <t>キャク</t>
    </rPh>
    <rPh sb="9" eb="10">
      <t>キャク</t>
    </rPh>
    <phoneticPr fontId="5"/>
  </si>
  <si>
    <t>「④」のデータにより宿泊客、日帰り客に按分</t>
    <rPh sb="12" eb="13">
      <t>キャク</t>
    </rPh>
    <rPh sb="14" eb="16">
      <t>ヒガエ</t>
    </rPh>
    <rPh sb="17" eb="18">
      <t>キャク</t>
    </rPh>
    <rPh sb="19" eb="21">
      <t>アンブン</t>
    </rPh>
    <phoneticPr fontId="5"/>
  </si>
  <si>
    <t>計</t>
    <rPh sb="0" eb="1">
      <t>ケイ</t>
    </rPh>
    <phoneticPr fontId="5"/>
  </si>
  <si>
    <t xml:space="preserve">注１ ： このシートで作成する与件データは、「旅行・観光消費動向調査」の全国データを使用して作成しています。
</t>
    <rPh sb="46" eb="48">
      <t>サクセイ</t>
    </rPh>
    <phoneticPr fontId="5"/>
  </si>
  <si>
    <t xml:space="preserve">         より精度の高い分析を行いたい場合は、詳細にデータを把握して、直接、入力シートに入力してください。</t>
    <rPh sb="27" eb="29">
      <t>ショウサイ</t>
    </rPh>
    <phoneticPr fontId="5"/>
  </si>
  <si>
    <t>調整後
自給率</t>
    <rPh sb="0" eb="2">
      <t>チョウセイ</t>
    </rPh>
    <rPh sb="2" eb="3">
      <t>ゴ</t>
    </rPh>
    <rPh sb="4" eb="7">
      <t>ジキュウリツ</t>
    </rPh>
    <phoneticPr fontId="5"/>
  </si>
  <si>
    <t>商業
マージン率</t>
    <rPh sb="0" eb="2">
      <t>ショウギョウ</t>
    </rPh>
    <rPh sb="7" eb="8">
      <t>リツ</t>
    </rPh>
    <phoneticPr fontId="5"/>
  </si>
  <si>
    <t>運賃
マージン率</t>
    <rPh sb="0" eb="2">
      <t>ウンチン</t>
    </rPh>
    <rPh sb="7" eb="8">
      <t>リツ</t>
    </rPh>
    <phoneticPr fontId="5"/>
  </si>
  <si>
    <t>　① 観光等にかかる消費額等（与件データ）を該当する産業部門に直接入力</t>
    <rPh sb="3" eb="5">
      <t>カンコウ</t>
    </rPh>
    <rPh sb="5" eb="6">
      <t>トウ</t>
    </rPh>
    <rPh sb="10" eb="13">
      <t>ショウヒガク</t>
    </rPh>
    <rPh sb="13" eb="14">
      <t>トウ</t>
    </rPh>
    <rPh sb="15" eb="17">
      <t>ヨケン</t>
    </rPh>
    <rPh sb="22" eb="24">
      <t>ガイトウ</t>
    </rPh>
    <rPh sb="26" eb="28">
      <t>サンギョウ</t>
    </rPh>
    <rPh sb="28" eb="30">
      <t>ブモン</t>
    </rPh>
    <rPh sb="31" eb="33">
      <t>チョクセツ</t>
    </rPh>
    <rPh sb="33" eb="35">
      <t>ニュウリョク</t>
    </rPh>
    <phoneticPr fontId="5"/>
  </si>
  <si>
    <r>
      <rPr>
        <b/>
        <sz val="11"/>
        <color indexed="10"/>
        <rFont val="ＭＳ Ｐゴシック"/>
        <family val="3"/>
        <charset val="128"/>
      </rPr>
      <t>２</t>
    </r>
    <r>
      <rPr>
        <b/>
        <sz val="11"/>
        <color indexed="8"/>
        <rFont val="ＭＳ Ｐゴシック"/>
        <family val="3"/>
        <charset val="128"/>
      </rPr>
      <t>．宿泊、日帰り別の観光客数を把握している場合</t>
    </r>
    <rPh sb="5" eb="7">
      <t>ヒガエ</t>
    </rPh>
    <rPh sb="8" eb="9">
      <t>ベツ</t>
    </rPh>
    <rPh sb="10" eb="13">
      <t>カンコウキャク</t>
    </rPh>
    <rPh sb="13" eb="14">
      <t>スウ</t>
    </rPh>
    <rPh sb="15" eb="17">
      <t>ハアク</t>
    </rPh>
    <rPh sb="21" eb="23">
      <t>バアイ</t>
    </rPh>
    <phoneticPr fontId="5"/>
  </si>
  <si>
    <r>
      <rPr>
        <b/>
        <sz val="11"/>
        <color indexed="10"/>
        <rFont val="ＭＳ Ｐゴシック"/>
        <family val="3"/>
        <charset val="128"/>
      </rPr>
      <t>６</t>
    </r>
    <r>
      <rPr>
        <b/>
        <sz val="11"/>
        <color indexed="8"/>
        <rFont val="ＭＳ Ｐゴシック"/>
        <family val="3"/>
        <charset val="128"/>
      </rPr>
      <t>．宿泊、日帰り別の費目別観光消費額を把握している場合</t>
    </r>
    <rPh sb="5" eb="7">
      <t>ヒガエ</t>
    </rPh>
    <rPh sb="8" eb="9">
      <t>ベツ</t>
    </rPh>
    <rPh sb="10" eb="13">
      <t>ヒモクベツ</t>
    </rPh>
    <rPh sb="13" eb="15">
      <t>カンコウ</t>
    </rPh>
    <rPh sb="15" eb="18">
      <t>ショウヒガク</t>
    </rPh>
    <rPh sb="19" eb="21">
      <t>ハアク</t>
    </rPh>
    <rPh sb="25" eb="27">
      <t>バアイ</t>
    </rPh>
    <phoneticPr fontId="5"/>
  </si>
  <si>
    <t xml:space="preserve">         適切に除外することができないため含めたままになっています。その分、与件データが大きくなる可能性があります。</t>
    <rPh sb="12" eb="14">
      <t>ジョガイ</t>
    </rPh>
    <rPh sb="25" eb="26">
      <t>フク</t>
    </rPh>
    <phoneticPr fontId="5"/>
  </si>
  <si>
    <r>
      <t>以下</t>
    </r>
    <r>
      <rPr>
        <b/>
        <sz val="11"/>
        <color rgb="FFFF0000"/>
        <rFont val="ＭＳ Ｐゴシック"/>
        <family val="3"/>
        <charset val="128"/>
      </rPr>
      <t>１～６のいずれか一つの項目</t>
    </r>
    <r>
      <rPr>
        <sz val="11"/>
        <rFont val="ＭＳ Ｐゴシック"/>
        <family val="3"/>
        <charset val="128"/>
      </rPr>
      <t>にデータを入力してください。</t>
    </r>
    <r>
      <rPr>
        <sz val="11"/>
        <color rgb="FFFF0000"/>
        <rFont val="ＭＳ Ｐゴシック"/>
        <family val="3"/>
        <charset val="128"/>
      </rPr>
      <t>（複数の項目に入力すると、重複加算されてしまいます）</t>
    </r>
    <rPh sb="0" eb="2">
      <t>イカ</t>
    </rPh>
    <rPh sb="10" eb="11">
      <t>ヒト</t>
    </rPh>
    <rPh sb="13" eb="15">
      <t>コウモク</t>
    </rPh>
    <rPh sb="20" eb="22">
      <t>ニュウリョク</t>
    </rPh>
    <rPh sb="30" eb="32">
      <t>フクスウ</t>
    </rPh>
    <rPh sb="33" eb="35">
      <t>コウモク</t>
    </rPh>
    <rPh sb="36" eb="38">
      <t>ニュウリョク</t>
    </rPh>
    <rPh sb="42" eb="44">
      <t>チョウフク</t>
    </rPh>
    <rPh sb="44" eb="46">
      <t>カサン</t>
    </rPh>
    <phoneticPr fontId="5"/>
  </si>
  <si>
    <r>
      <t>与件データ欄に計算結果が出力されますので、コピーして</t>
    </r>
    <r>
      <rPr>
        <b/>
        <sz val="11"/>
        <color rgb="FFFF0000"/>
        <rFont val="ＭＳ Ｐゴシック"/>
        <family val="3"/>
        <charset val="128"/>
        <scheme val="minor"/>
      </rPr>
      <t>入力シート</t>
    </r>
    <r>
      <rPr>
        <sz val="11"/>
        <rFont val="ＭＳ Ｐゴシック"/>
        <family val="3"/>
        <charset val="128"/>
        <scheme val="minor"/>
      </rPr>
      <t>の与件データ欄に</t>
    </r>
    <r>
      <rPr>
        <b/>
        <sz val="11"/>
        <color rgb="FFFF0000"/>
        <rFont val="ＭＳ Ｐゴシック"/>
        <family val="3"/>
        <charset val="128"/>
        <scheme val="minor"/>
      </rPr>
      <t>値を貼りつけ</t>
    </r>
    <r>
      <rPr>
        <sz val="11"/>
        <color theme="1"/>
        <rFont val="ＭＳ Ｐゴシック"/>
        <family val="3"/>
        <charset val="128"/>
        <scheme val="minor"/>
      </rPr>
      <t>てください。</t>
    </r>
    <rPh sb="0" eb="2">
      <t>ヨケン</t>
    </rPh>
    <rPh sb="5" eb="6">
      <t>ラン</t>
    </rPh>
    <rPh sb="7" eb="9">
      <t>ケイサン</t>
    </rPh>
    <rPh sb="9" eb="11">
      <t>ケッカ</t>
    </rPh>
    <rPh sb="12" eb="14">
      <t>シュツリョク</t>
    </rPh>
    <rPh sb="26" eb="28">
      <t>ニュウリョク</t>
    </rPh>
    <rPh sb="32" eb="34">
      <t>ヨケン</t>
    </rPh>
    <rPh sb="37" eb="38">
      <t>ラン</t>
    </rPh>
    <rPh sb="39" eb="40">
      <t>アタイ</t>
    </rPh>
    <rPh sb="41" eb="42">
      <t>ハ</t>
    </rPh>
    <phoneticPr fontId="5"/>
  </si>
  <si>
    <t>　② 消費転換係数の年と地域をリストから選択</t>
    <rPh sb="3" eb="5">
      <t>ショウヒ</t>
    </rPh>
    <rPh sb="5" eb="7">
      <t>テンカン</t>
    </rPh>
    <rPh sb="7" eb="9">
      <t>ケイスウ</t>
    </rPh>
    <rPh sb="10" eb="11">
      <t>トシ</t>
    </rPh>
    <rPh sb="12" eb="14">
      <t>チイキ</t>
    </rPh>
    <rPh sb="20" eb="22">
      <t>センタク</t>
    </rPh>
    <phoneticPr fontId="5"/>
  </si>
  <si>
    <t>（百万円）</t>
  </si>
  <si>
    <t>説明</t>
    <rPh sb="0" eb="2">
      <t>セツメイ</t>
    </rPh>
    <phoneticPr fontId="5"/>
  </si>
  <si>
    <t>会社の寄宿舎、学生寮等を除く</t>
    <rPh sb="0" eb="2">
      <t>カイシャ</t>
    </rPh>
    <rPh sb="3" eb="6">
      <t>キシュクシャ</t>
    </rPh>
    <rPh sb="7" eb="9">
      <t>ガクセイ</t>
    </rPh>
    <rPh sb="9" eb="10">
      <t>リョウ</t>
    </rPh>
    <rPh sb="10" eb="11">
      <t>トウ</t>
    </rPh>
    <rPh sb="12" eb="13">
      <t>ノゾ</t>
    </rPh>
    <phoneticPr fontId="5"/>
  </si>
  <si>
    <t>持ち帰り・配達飲食サービスを含む</t>
    <rPh sb="0" eb="1">
      <t>モ</t>
    </rPh>
    <rPh sb="2" eb="3">
      <t>カエ</t>
    </rPh>
    <rPh sb="5" eb="7">
      <t>ハイタツ</t>
    </rPh>
    <rPh sb="7" eb="9">
      <t>インショク</t>
    </rPh>
    <rPh sb="14" eb="15">
      <t>フク</t>
    </rPh>
    <phoneticPr fontId="5"/>
  </si>
  <si>
    <t>日帰り</t>
    <rPh sb="0" eb="2">
      <t>ヒガエ</t>
    </rPh>
    <phoneticPr fontId="5"/>
  </si>
  <si>
    <t>宿泊</t>
    <rPh sb="0" eb="2">
      <t>シュクハク</t>
    </rPh>
    <phoneticPr fontId="5"/>
  </si>
  <si>
    <t>総数</t>
    <rPh sb="0" eb="2">
      <t>ソウスウ</t>
    </rPh>
    <phoneticPr fontId="5"/>
  </si>
  <si>
    <t>農林漁業</t>
  </si>
  <si>
    <t>プラスチック・ゴム製品</t>
  </si>
  <si>
    <t>鉄鋼・非鉄金属</t>
  </si>
  <si>
    <t>はん用機械</t>
  </si>
  <si>
    <t>生産用機械</t>
  </si>
  <si>
    <t>業務用機械</t>
  </si>
  <si>
    <t>電気機械</t>
  </si>
  <si>
    <t>情報通信機器</t>
  </si>
  <si>
    <t>水道</t>
  </si>
  <si>
    <t>卸売</t>
    <rPh sb="0" eb="1">
      <t>オロシ</t>
    </rPh>
    <rPh sb="1" eb="2">
      <t>ウ</t>
    </rPh>
    <phoneticPr fontId="8"/>
  </si>
  <si>
    <t>小売</t>
    <rPh sb="0" eb="2">
      <t>コウ</t>
    </rPh>
    <phoneticPr fontId="8"/>
  </si>
  <si>
    <t>運輸・郵便</t>
  </si>
  <si>
    <t>医療・福祉</t>
  </si>
  <si>
    <t>他に分類されない会員制団体</t>
  </si>
  <si>
    <t>宿泊業</t>
    <rPh sb="0" eb="2">
      <t>シュクハク</t>
    </rPh>
    <rPh sb="2" eb="3">
      <t>ギョウ</t>
    </rPh>
    <phoneticPr fontId="5"/>
  </si>
  <si>
    <t>飲食サービス</t>
    <rPh sb="0" eb="2">
      <t>インショク</t>
    </rPh>
    <phoneticPr fontId="5"/>
  </si>
  <si>
    <t>獣医業、農業サービス（土地改良区、青果物共同選果場、航空防除、種付業、ふ卵業など）を含む</t>
    <rPh sb="0" eb="2">
      <t>ジュウイ</t>
    </rPh>
    <rPh sb="2" eb="3">
      <t>ギョウ</t>
    </rPh>
    <rPh sb="4" eb="6">
      <t>ノウギョウ</t>
    </rPh>
    <rPh sb="11" eb="13">
      <t>トチ</t>
    </rPh>
    <rPh sb="13" eb="15">
      <t>カイリョウ</t>
    </rPh>
    <rPh sb="15" eb="16">
      <t>ク</t>
    </rPh>
    <rPh sb="17" eb="20">
      <t>セイカブツ</t>
    </rPh>
    <rPh sb="20" eb="22">
      <t>キョウドウ</t>
    </rPh>
    <rPh sb="22" eb="23">
      <t>セン</t>
    </rPh>
    <rPh sb="23" eb="24">
      <t>カ</t>
    </rPh>
    <rPh sb="24" eb="25">
      <t>ジョウ</t>
    </rPh>
    <rPh sb="26" eb="28">
      <t>コウクウ</t>
    </rPh>
    <rPh sb="28" eb="30">
      <t>ボウジョ</t>
    </rPh>
    <rPh sb="31" eb="33">
      <t>タネツ</t>
    </rPh>
    <rPh sb="33" eb="34">
      <t>ギョウ</t>
    </rPh>
    <rPh sb="36" eb="37">
      <t>ラン</t>
    </rPh>
    <rPh sb="37" eb="38">
      <t>ギョウ</t>
    </rPh>
    <rPh sb="42" eb="43">
      <t>フク</t>
    </rPh>
    <phoneticPr fontId="9"/>
  </si>
  <si>
    <t>砂利・採石、砕石など</t>
    <rPh sb="0" eb="2">
      <t>ジャリ</t>
    </rPh>
    <rPh sb="3" eb="5">
      <t>サイセキ</t>
    </rPh>
    <rPh sb="6" eb="8">
      <t>サイセキ</t>
    </rPh>
    <phoneticPr fontId="9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</si>
  <si>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9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</si>
  <si>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9"/>
  </si>
  <si>
    <t>金属製家具を含む</t>
    <rPh sb="0" eb="3">
      <t>キンゾクセイ</t>
    </rPh>
    <rPh sb="3" eb="5">
      <t>カグ</t>
    </rPh>
    <rPh sb="6" eb="7">
      <t>フク</t>
    </rPh>
    <phoneticPr fontId="9"/>
  </si>
  <si>
    <t>化学肥料、無機化学工業製品、化学繊維、医薬品など</t>
    <rPh sb="0" eb="2">
      <t>カガク</t>
    </rPh>
    <rPh sb="2" eb="4">
      <t>ヒリョウ</t>
    </rPh>
    <rPh sb="5" eb="7">
      <t>ムキ</t>
    </rPh>
    <rPh sb="7" eb="9">
      <t>カガク</t>
    </rPh>
    <rPh sb="9" eb="11">
      <t>コウギョウ</t>
    </rPh>
    <rPh sb="11" eb="13">
      <t>セイヒン</t>
    </rPh>
    <rPh sb="14" eb="16">
      <t>カガク</t>
    </rPh>
    <rPh sb="16" eb="18">
      <t>センイ</t>
    </rPh>
    <rPh sb="19" eb="22">
      <t>イヤクヒン</t>
    </rPh>
    <phoneticPr fontId="9"/>
  </si>
  <si>
    <t>舗装材料を含む</t>
    <rPh sb="0" eb="2">
      <t>ホソウ</t>
    </rPh>
    <rPh sb="2" eb="3">
      <t>ザイ</t>
    </rPh>
    <rPh sb="3" eb="4">
      <t>リョウ</t>
    </rPh>
    <rPh sb="5" eb="6">
      <t>フク</t>
    </rPh>
    <phoneticPr fontId="9"/>
  </si>
  <si>
    <t>合成皮革を含む</t>
    <rPh sb="0" eb="2">
      <t>ゴウセイ</t>
    </rPh>
    <rPh sb="2" eb="4">
      <t>ヒカク</t>
    </rPh>
    <rPh sb="5" eb="6">
      <t>フク</t>
    </rPh>
    <phoneticPr fontId="9"/>
  </si>
  <si>
    <t>ガラス製品、セメント製品、陶磁器など</t>
    <rPh sb="3" eb="5">
      <t>セイヒン</t>
    </rPh>
    <rPh sb="10" eb="12">
      <t>セイヒン</t>
    </rPh>
    <rPh sb="13" eb="16">
      <t>トウジキ</t>
    </rPh>
    <phoneticPr fontId="9"/>
  </si>
  <si>
    <t>鉄鋼：銑鉄・粗鋼、鋼材、鋳鍛造品など。非鉄金属：銅、アルミニウム、電線・ケーブルなど。</t>
    <rPh sb="0" eb="2">
      <t>テッコウ</t>
    </rPh>
    <rPh sb="3" eb="5">
      <t>センテツ</t>
    </rPh>
    <rPh sb="6" eb="8">
      <t>ソコウ</t>
    </rPh>
    <rPh sb="9" eb="11">
      <t>コウザイ</t>
    </rPh>
    <rPh sb="12" eb="13">
      <t>イ</t>
    </rPh>
    <rPh sb="13" eb="15">
      <t>タンゾウ</t>
    </rPh>
    <rPh sb="15" eb="16">
      <t>ヒン</t>
    </rPh>
    <rPh sb="19" eb="20">
      <t>ヒ</t>
    </rPh>
    <rPh sb="20" eb="21">
      <t>テツ</t>
    </rPh>
    <rPh sb="21" eb="23">
      <t>キンゾク</t>
    </rPh>
    <phoneticPr fontId="9"/>
  </si>
  <si>
    <t>ガス・石油機器・暖厨房機器を含む</t>
    <rPh sb="3" eb="5">
      <t>セキユ</t>
    </rPh>
    <rPh sb="5" eb="7">
      <t>キキ</t>
    </rPh>
    <rPh sb="8" eb="9">
      <t>ダン</t>
    </rPh>
    <rPh sb="9" eb="11">
      <t>チュウボウ</t>
    </rPh>
    <rPh sb="11" eb="13">
      <t>キキ</t>
    </rPh>
    <rPh sb="14" eb="15">
      <t>フク</t>
    </rPh>
    <phoneticPr fontId="9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</si>
  <si>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9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</si>
  <si>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9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</si>
  <si>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9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</si>
  <si>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9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</si>
  <si>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9"/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</si>
  <si>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9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</si>
  <si>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9"/>
  </si>
  <si>
    <t>印刷・製版・製本、製革・毛皮、革製履物・手袋、かばん、がん具、運動用品、身辺細貨品（貴金属・宝石、装飾品など）、時計、楽器、筆記具・文具、畳・わら加工品、清掃用品、傘、眼鏡、など
再生資源回収・加工処理を含む</t>
    <rPh sb="9" eb="11">
      <t>セイカク</t>
    </rPh>
    <rPh sb="12" eb="14">
      <t>ケガワ</t>
    </rPh>
    <rPh sb="17" eb="19">
      <t>ハキモノ</t>
    </rPh>
    <rPh sb="20" eb="22">
      <t>テブクロ</t>
    </rPh>
    <rPh sb="29" eb="30">
      <t>グ</t>
    </rPh>
    <rPh sb="31" eb="33">
      <t>ウンドウ</t>
    </rPh>
    <rPh sb="33" eb="35">
      <t>ヨウヒン</t>
    </rPh>
    <rPh sb="36" eb="38">
      <t>シンペン</t>
    </rPh>
    <rPh sb="38" eb="39">
      <t>サイ</t>
    </rPh>
    <rPh sb="39" eb="40">
      <t>カ</t>
    </rPh>
    <rPh sb="40" eb="41">
      <t>ヒン</t>
    </rPh>
    <rPh sb="42" eb="45">
      <t>キキンゾク</t>
    </rPh>
    <rPh sb="46" eb="48">
      <t>ホウセキ</t>
    </rPh>
    <rPh sb="49" eb="51">
      <t>ソウショク</t>
    </rPh>
    <rPh sb="51" eb="52">
      <t>ヒン</t>
    </rPh>
    <rPh sb="56" eb="58">
      <t>トケイ</t>
    </rPh>
    <rPh sb="59" eb="61">
      <t>ガッキ</t>
    </rPh>
    <rPh sb="62" eb="65">
      <t>ヒッキグ</t>
    </rPh>
    <rPh sb="66" eb="68">
      <t>ブング</t>
    </rPh>
    <rPh sb="69" eb="70">
      <t>タタミ</t>
    </rPh>
    <rPh sb="73" eb="75">
      <t>カコウ</t>
    </rPh>
    <rPh sb="75" eb="76">
      <t>ヒン</t>
    </rPh>
    <rPh sb="77" eb="79">
      <t>セイソウ</t>
    </rPh>
    <rPh sb="79" eb="81">
      <t>ヨウヒン</t>
    </rPh>
    <rPh sb="82" eb="83">
      <t>カサ</t>
    </rPh>
    <rPh sb="84" eb="86">
      <t>メガネ</t>
    </rPh>
    <rPh sb="90" eb="92">
      <t>サイセイ</t>
    </rPh>
    <rPh sb="92" eb="94">
      <t>シゲン</t>
    </rPh>
    <rPh sb="94" eb="96">
      <t>カイシュウ</t>
    </rPh>
    <rPh sb="97" eb="99">
      <t>カコウ</t>
    </rPh>
    <rPh sb="99" eb="101">
      <t>ショリ</t>
    </rPh>
    <rPh sb="102" eb="103">
      <t>フク</t>
    </rPh>
    <phoneticPr fontId="9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</si>
  <si>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9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</si>
  <si>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9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</si>
  <si>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9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</si>
  <si>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9"/>
  </si>
  <si>
    <t>卸売業のマージン額（販売額－仕入額）
※「仕入額」は、各産業に振り分ける。</t>
    <rPh sb="0" eb="2">
      <t>オロシウ</t>
    </rPh>
    <rPh sb="2" eb="3">
      <t>ギョウ</t>
    </rPh>
    <phoneticPr fontId="9"/>
  </si>
  <si>
    <t>小売業のマージン額（販売額－仕入額）
※「仕入額」は、各産業に振り分ける。</t>
    <rPh sb="0" eb="2">
      <t>コウリ</t>
    </rPh>
    <rPh sb="2" eb="3">
      <t>ギョウ</t>
    </rPh>
    <rPh sb="8" eb="9">
      <t>ガク</t>
    </rPh>
    <rPh sb="10" eb="12">
      <t>ハンバイ</t>
    </rPh>
    <rPh sb="12" eb="13">
      <t>ガク</t>
    </rPh>
    <rPh sb="14" eb="16">
      <t>シイレ</t>
    </rPh>
    <rPh sb="16" eb="17">
      <t>ガク</t>
    </rPh>
    <rPh sb="21" eb="23">
      <t>シイ</t>
    </rPh>
    <rPh sb="23" eb="24">
      <t>ガク</t>
    </rPh>
    <rPh sb="27" eb="28">
      <t>カク</t>
    </rPh>
    <rPh sb="28" eb="30">
      <t>サンギョウ</t>
    </rPh>
    <rPh sb="31" eb="32">
      <t>フ</t>
    </rPh>
    <rPh sb="33" eb="34">
      <t>ワ</t>
    </rPh>
    <phoneticPr fontId="9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</si>
  <si>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9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</si>
  <si>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9"/>
  </si>
  <si>
    <t>鉄道、バス、タクシー、貨物自動車、船舶、航空機などによる旅客・貨物の輸送、輸送に附帯するサービス及び施設管理、倉庫、高速道路、バス・トラックターミナルなど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8" eb="49">
      <t>オヨ</t>
    </rPh>
    <rPh sb="50" eb="52">
      <t>シセツ</t>
    </rPh>
    <rPh sb="52" eb="54">
      <t>カンリ</t>
    </rPh>
    <rPh sb="55" eb="57">
      <t>ソウコ</t>
    </rPh>
    <rPh sb="58" eb="60">
      <t>コウソク</t>
    </rPh>
    <rPh sb="60" eb="62">
      <t>ドウロ</t>
    </rPh>
    <phoneticPr fontId="9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</si>
  <si>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9"/>
  </si>
  <si>
    <t>中央政府、地方公共団体</t>
    <rPh sb="0" eb="2">
      <t>チュウオウ</t>
    </rPh>
    <rPh sb="2" eb="4">
      <t>セイフ</t>
    </rPh>
    <rPh sb="5" eb="7">
      <t>チホウ</t>
    </rPh>
    <rPh sb="7" eb="9">
      <t>コウキョウ</t>
    </rPh>
    <rPh sb="9" eb="11">
      <t>ダンタイ</t>
    </rPh>
    <phoneticPr fontId="9"/>
  </si>
  <si>
    <t>社会教育（公民館、図書館、美術館、動植物園など）を含む</t>
    <rPh sb="0" eb="2">
      <t>シャカイ</t>
    </rPh>
    <rPh sb="2" eb="4">
      <t>キョウイク</t>
    </rPh>
    <rPh sb="5" eb="8">
      <t>コウミンカン</t>
    </rPh>
    <rPh sb="9" eb="12">
      <t>トショカン</t>
    </rPh>
    <rPh sb="13" eb="16">
      <t>ビジュツカン</t>
    </rPh>
    <rPh sb="17" eb="20">
      <t>ドウショクブツ</t>
    </rPh>
    <rPh sb="20" eb="21">
      <t>エン</t>
    </rPh>
    <rPh sb="25" eb="26">
      <t>フク</t>
    </rPh>
    <phoneticPr fontId="9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</si>
  <si>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9"/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</si>
  <si>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9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</si>
  <si>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9"/>
  </si>
  <si>
    <t>洗濯・理容・美容・浴場業、映画館、体育館、ゴルフ場、プール、公園、遊園地、パチンコ、カラオケボックス、写真業、冠婚葬祭業、学習塾、書道教授業、造園・植木業など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rPh sb="13" eb="16">
      <t>エイガカン</t>
    </rPh>
    <rPh sb="17" eb="20">
      <t>タイイクカン</t>
    </rPh>
    <rPh sb="24" eb="25">
      <t>ジョウ</t>
    </rPh>
    <rPh sb="30" eb="32">
      <t>コウエン</t>
    </rPh>
    <rPh sb="33" eb="36">
      <t>ユウエンチ</t>
    </rPh>
    <rPh sb="51" eb="53">
      <t>シャシン</t>
    </rPh>
    <rPh sb="53" eb="54">
      <t>ギョウ</t>
    </rPh>
    <rPh sb="55" eb="57">
      <t>カンコン</t>
    </rPh>
    <rPh sb="57" eb="59">
      <t>ソウサイ</t>
    </rPh>
    <rPh sb="59" eb="60">
      <t>ギョウ</t>
    </rPh>
    <rPh sb="61" eb="64">
      <t>ガクシュウジュク</t>
    </rPh>
    <rPh sb="65" eb="67">
      <t>ショドウ</t>
    </rPh>
    <rPh sb="67" eb="69">
      <t>キョウジュ</t>
    </rPh>
    <rPh sb="69" eb="70">
      <t>ギョウ</t>
    </rPh>
    <rPh sb="71" eb="73">
      <t>ゾウエン</t>
    </rPh>
    <rPh sb="74" eb="76">
      <t>ウエキ</t>
    </rPh>
    <rPh sb="76" eb="77">
      <t>ギョウ</t>
    </rPh>
    <phoneticPr fontId="9"/>
  </si>
  <si>
    <t>平成23年</t>
    <rPh sb="0" eb="2">
      <t>ヘイセイ</t>
    </rPh>
    <rPh sb="4" eb="5">
      <t>ネン</t>
    </rPh>
    <phoneticPr fontId="9"/>
  </si>
  <si>
    <t>平成24年</t>
    <rPh sb="0" eb="2">
      <t>ヘイセイ</t>
    </rPh>
    <rPh sb="4" eb="5">
      <t>ネン</t>
    </rPh>
    <phoneticPr fontId="9"/>
  </si>
  <si>
    <t>平成25年</t>
    <rPh sb="0" eb="2">
      <t>ヘイセイ</t>
    </rPh>
    <rPh sb="4" eb="5">
      <t>ネン</t>
    </rPh>
    <phoneticPr fontId="9"/>
  </si>
  <si>
    <t>平成26年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</si>
  <si>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</si>
  <si>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</si>
  <si>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平成29年</t>
    <rPh sb="0" eb="2">
      <t>ヘイセイ</t>
    </rPh>
    <rPh sb="4" eb="5">
      <t>ネン</t>
    </rPh>
    <phoneticPr fontId="9"/>
  </si>
  <si>
    <t>平成30年</t>
    <rPh sb="0" eb="2">
      <t>ヘイセイ</t>
    </rPh>
    <rPh sb="4" eb="5">
      <t>ネン</t>
    </rPh>
    <phoneticPr fontId="9"/>
  </si>
  <si>
    <t>令和元年</t>
    <rPh sb="0" eb="2">
      <t>レイワ</t>
    </rPh>
    <rPh sb="2" eb="4">
      <t>ガンネン</t>
    </rPh>
    <phoneticPr fontId="9"/>
  </si>
  <si>
    <t>令和元年</t>
    <rPh sb="0" eb="4">
      <t>レイワガンネン</t>
    </rPh>
    <phoneticPr fontId="9"/>
  </si>
  <si>
    <t>令和元年</t>
    <rPh sb="0" eb="2">
      <t>レイワ</t>
    </rPh>
    <rPh sb="2" eb="4">
      <t>ガンネン</t>
    </rPh>
    <phoneticPr fontId="5"/>
  </si>
  <si>
    <t>産業連関表部門分類（39部門）に集計</t>
    <rPh sb="0" eb="2">
      <t>サンギョウ</t>
    </rPh>
    <rPh sb="2" eb="4">
      <t>レンカン</t>
    </rPh>
    <rPh sb="4" eb="5">
      <t>ヒョウ</t>
    </rPh>
    <rPh sb="5" eb="7">
      <t>ブモン</t>
    </rPh>
    <rPh sb="7" eb="9">
      <t>ブンルイ</t>
    </rPh>
    <rPh sb="12" eb="14">
      <t>ブモン</t>
    </rPh>
    <rPh sb="16" eb="18">
      <t>シュウケイ</t>
    </rPh>
    <phoneticPr fontId="5"/>
  </si>
  <si>
    <r>
      <t xml:space="preserve">直接効果
生産誘発額
（市内最終需要）
</t>
    </r>
    <r>
      <rPr>
        <sz val="8"/>
        <rFont val="ＭＳ Ｐゴシック"/>
        <family val="3"/>
        <charset val="128"/>
      </rPr>
      <t>※運輸分離</t>
    </r>
    <rPh sb="0" eb="2">
      <t>チョクセツ</t>
    </rPh>
    <rPh sb="2" eb="4">
      <t>コウカ</t>
    </rPh>
    <rPh sb="5" eb="7">
      <t>セイサン</t>
    </rPh>
    <rPh sb="7" eb="9">
      <t>ユウハツ</t>
    </rPh>
    <rPh sb="9" eb="10">
      <t>ガク</t>
    </rPh>
    <rPh sb="12" eb="14">
      <t>シナイ</t>
    </rPh>
    <rPh sb="14" eb="16">
      <t>サイシュウ</t>
    </rPh>
    <rPh sb="16" eb="18">
      <t>ジュヨウ</t>
    </rPh>
    <rPh sb="21" eb="23">
      <t>ウンユ</t>
    </rPh>
    <rPh sb="23" eb="25">
      <t>ブンリ</t>
    </rPh>
    <phoneticPr fontId="9"/>
  </si>
  <si>
    <t>直接効果関係</t>
    <rPh sb="0" eb="2">
      <t>チョクセツ</t>
    </rPh>
    <rPh sb="2" eb="4">
      <t>コウカ</t>
    </rPh>
    <rPh sb="4" eb="6">
      <t>カンケイ</t>
    </rPh>
    <phoneticPr fontId="5"/>
  </si>
  <si>
    <t>第２次波及効果関係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5"/>
  </si>
  <si>
    <t>マージン調整後与件データ
（生産者価格）</t>
    <phoneticPr fontId="5"/>
  </si>
  <si>
    <t>直接効果
粗付加価値
誘発額</t>
    <rPh sb="0" eb="2">
      <t>チョクセツ</t>
    </rPh>
    <rPh sb="2" eb="4">
      <t>コウカ</t>
    </rPh>
    <rPh sb="5" eb="6">
      <t>ソ</t>
    </rPh>
    <rPh sb="6" eb="8">
      <t>フカ</t>
    </rPh>
    <rPh sb="8" eb="10">
      <t>カチ</t>
    </rPh>
    <rPh sb="11" eb="13">
      <t>ユウハツ</t>
    </rPh>
    <rPh sb="13" eb="14">
      <t>ガク</t>
    </rPh>
    <phoneticPr fontId="5"/>
  </si>
  <si>
    <t>直接効果
雇用者所得
誘発額</t>
    <rPh sb="0" eb="2">
      <t>チョクセツ</t>
    </rPh>
    <rPh sb="2" eb="4">
      <t>コウカ</t>
    </rPh>
    <rPh sb="5" eb="8">
      <t>コヨウシャ</t>
    </rPh>
    <rPh sb="8" eb="10">
      <t>ショトク</t>
    </rPh>
    <rPh sb="11" eb="14">
      <t>ユウハツガク</t>
    </rPh>
    <phoneticPr fontId="5"/>
  </si>
  <si>
    <t>第２次需要額</t>
    <rPh sb="0" eb="1">
      <t>ダイ</t>
    </rPh>
    <rPh sb="2" eb="3">
      <t>ジ</t>
    </rPh>
    <rPh sb="3" eb="6">
      <t>ジュヨウガク</t>
    </rPh>
    <phoneticPr fontId="5"/>
  </si>
  <si>
    <t>第２次
市内需要額</t>
    <rPh sb="0" eb="1">
      <t>ダイ</t>
    </rPh>
    <rPh sb="2" eb="3">
      <t>ジ</t>
    </rPh>
    <rPh sb="6" eb="9">
      <t>ジュヨウガク</t>
    </rPh>
    <phoneticPr fontId="5"/>
  </si>
  <si>
    <t>直接効果
就業誘発者数</t>
    <rPh sb="0" eb="2">
      <t>チョクセツ</t>
    </rPh>
    <rPh sb="2" eb="4">
      <t>コウカ</t>
    </rPh>
    <rPh sb="5" eb="7">
      <t>シュウギョウ</t>
    </rPh>
    <rPh sb="7" eb="9">
      <t>ユウハツ</t>
    </rPh>
    <rPh sb="9" eb="10">
      <t>シャ</t>
    </rPh>
    <rPh sb="10" eb="11">
      <t>カズ</t>
    </rPh>
    <phoneticPr fontId="5"/>
  </si>
  <si>
    <t>直接効果
雇用誘発者数</t>
    <rPh sb="0" eb="2">
      <t>チョクセツ</t>
    </rPh>
    <rPh sb="2" eb="4">
      <t>コウカ</t>
    </rPh>
    <rPh sb="5" eb="7">
      <t>コヨウ</t>
    </rPh>
    <rPh sb="7" eb="9">
      <t>ユウハツ</t>
    </rPh>
    <rPh sb="9" eb="10">
      <t>シャ</t>
    </rPh>
    <rPh sb="10" eb="11">
      <t>カズ</t>
    </rPh>
    <phoneticPr fontId="5"/>
  </si>
  <si>
    <r>
      <t xml:space="preserve">直接効果
生産誘発額
（市内最終需要）
</t>
    </r>
    <r>
      <rPr>
        <sz val="8"/>
        <rFont val="ＭＳ Ｐゴシック"/>
        <family val="3"/>
        <charset val="128"/>
      </rPr>
      <t>※運輸合算</t>
    </r>
    <rPh sb="0" eb="2">
      <t>チョクセツ</t>
    </rPh>
    <rPh sb="2" eb="4">
      <t>コウカ</t>
    </rPh>
    <rPh sb="5" eb="7">
      <t>セイサン</t>
    </rPh>
    <rPh sb="7" eb="9">
      <t>ユウハツ</t>
    </rPh>
    <rPh sb="9" eb="10">
      <t>ガク</t>
    </rPh>
    <rPh sb="12" eb="14">
      <t>シナイ</t>
    </rPh>
    <rPh sb="14" eb="16">
      <t>サイシュウ</t>
    </rPh>
    <rPh sb="16" eb="18">
      <t>ジュヨウ</t>
    </rPh>
    <rPh sb="21" eb="23">
      <t>ウンユ</t>
    </rPh>
    <rPh sb="23" eb="25">
      <t>ガッサン</t>
    </rPh>
    <phoneticPr fontId="9"/>
  </si>
  <si>
    <t>対個人サービス（宿泊業・飲食サービスを除く）</t>
    <rPh sb="8" eb="10">
      <t>シュクハク</t>
    </rPh>
    <rPh sb="10" eb="11">
      <t>ギョウ</t>
    </rPh>
    <rPh sb="12" eb="14">
      <t>インショク</t>
    </rPh>
    <rPh sb="19" eb="20">
      <t>ノゾ</t>
    </rPh>
    <phoneticPr fontId="5"/>
  </si>
  <si>
    <t>対個人サービス（宿泊業・飲食サービスを除く）</t>
    <rPh sb="0" eb="1">
      <t>タイ</t>
    </rPh>
    <rPh sb="1" eb="3">
      <t>コジン</t>
    </rPh>
    <rPh sb="8" eb="10">
      <t>シュクハク</t>
    </rPh>
    <rPh sb="10" eb="11">
      <t>ギョウ</t>
    </rPh>
    <rPh sb="12" eb="14">
      <t>インショク</t>
    </rPh>
    <rPh sb="19" eb="20">
      <t>ノゾ</t>
    </rPh>
    <phoneticPr fontId="5"/>
  </si>
  <si>
    <t>農林漁業</t>
    <rPh sb="0" eb="2">
      <t>ノウリン</t>
    </rPh>
    <rPh sb="2" eb="4">
      <t>ギョギョウ</t>
    </rPh>
    <phoneticPr fontId="5"/>
  </si>
  <si>
    <t>小売
マージン率</t>
    <rPh sb="0" eb="2">
      <t>コウ</t>
    </rPh>
    <rPh sb="7" eb="8">
      <t>リツ</t>
    </rPh>
    <phoneticPr fontId="5"/>
  </si>
  <si>
    <t>卸売
マージン率</t>
    <rPh sb="0" eb="2">
      <t>オロシウ</t>
    </rPh>
    <rPh sb="7" eb="8">
      <t>リツ</t>
    </rPh>
    <phoneticPr fontId="5"/>
  </si>
  <si>
    <t>卸売マージン</t>
    <rPh sb="0" eb="2">
      <t>オロシウ</t>
    </rPh>
    <phoneticPr fontId="5"/>
  </si>
  <si>
    <t>小売マージン</t>
    <rPh sb="0" eb="2">
      <t>コウ</t>
    </rPh>
    <phoneticPr fontId="5"/>
  </si>
  <si>
    <t>商業マージン</t>
    <rPh sb="0" eb="2">
      <t>ショウギョウ</t>
    </rPh>
    <phoneticPr fontId="5"/>
  </si>
  <si>
    <t>資料：「令和元年（2019年）熊本市観光統計」</t>
    <rPh sb="0" eb="2">
      <t>シリョウ</t>
    </rPh>
    <rPh sb="4" eb="6">
      <t>レイワ</t>
    </rPh>
    <rPh sb="6" eb="8">
      <t>ガンネン</t>
    </rPh>
    <rPh sb="13" eb="14">
      <t>ネン</t>
    </rPh>
    <rPh sb="15" eb="17">
      <t>クマモト</t>
    </rPh>
    <rPh sb="17" eb="18">
      <t>シ</t>
    </rPh>
    <rPh sb="18" eb="20">
      <t>カンコウ</t>
    </rPh>
    <rPh sb="20" eb="22">
      <t>トウケイ</t>
    </rPh>
    <phoneticPr fontId="5"/>
  </si>
  <si>
    <t>資料：「平成30年熊本県観光統計」</t>
    <rPh sb="0" eb="2">
      <t>シリョウ</t>
    </rPh>
    <rPh sb="4" eb="6">
      <t>ヘイセイ</t>
    </rPh>
    <rPh sb="8" eb="9">
      <t>ネン</t>
    </rPh>
    <rPh sb="9" eb="12">
      <t>クマモトケン</t>
    </rPh>
    <rPh sb="12" eb="14">
      <t>カンコウ</t>
    </rPh>
    <rPh sb="14" eb="16">
      <t>トウケイ</t>
    </rPh>
    <phoneticPr fontId="5"/>
  </si>
  <si>
    <t>産業連関表（観光・イベント用）39部門分類</t>
    <phoneticPr fontId="5"/>
  </si>
  <si>
    <t>他に分類されない会員制団体</t>
    <rPh sb="0" eb="1">
      <t>タ</t>
    </rPh>
    <rPh sb="2" eb="4">
      <t>ブンルイ</t>
    </rPh>
    <rPh sb="8" eb="11">
      <t>カイインセイ</t>
    </rPh>
    <rPh sb="11" eb="13">
      <t>ダンタイ</t>
    </rPh>
    <phoneticPr fontId="5"/>
  </si>
  <si>
    <t>2016年「旅行・観光消費動向調査」（観光庁）により作成</t>
    <rPh sb="4" eb="5">
      <t>ネン</t>
    </rPh>
    <rPh sb="6" eb="8">
      <t>リョコウ</t>
    </rPh>
    <rPh sb="9" eb="11">
      <t>カンコウ</t>
    </rPh>
    <rPh sb="11" eb="13">
      <t>ショウヒ</t>
    </rPh>
    <rPh sb="13" eb="15">
      <t>ドウコウ</t>
    </rPh>
    <rPh sb="15" eb="17">
      <t>チョウサ</t>
    </rPh>
    <rPh sb="19" eb="22">
      <t>カンコウチョウ</t>
    </rPh>
    <rPh sb="26" eb="28">
      <t>サクセイ</t>
    </rPh>
    <phoneticPr fontId="5"/>
  </si>
  <si>
    <t>注２ ： 市内観光客の日常生活において消費される飲食費は与件データから除外する必要がありますが、</t>
    <rPh sb="5" eb="7">
      <t>シナイ</t>
    </rPh>
    <rPh sb="7" eb="10">
      <t>カンコウキャク</t>
    </rPh>
    <rPh sb="28" eb="30">
      <t>ヨケン</t>
    </rPh>
    <rPh sb="35" eb="37">
      <t>ジョガイ</t>
    </rPh>
    <rPh sb="39" eb="41">
      <t>ヒツヨウ</t>
    </rPh>
    <phoneticPr fontId="5"/>
  </si>
  <si>
    <t>　※　イベントにかかる経費等の需要増加額（直接費の市内需要増分）は、別途与件データとして加算する必要があります。</t>
    <rPh sb="11" eb="13">
      <t>ケイヒ</t>
    </rPh>
    <rPh sb="13" eb="14">
      <t>トウ</t>
    </rPh>
    <rPh sb="15" eb="17">
      <t>ジュヨウ</t>
    </rPh>
    <rPh sb="17" eb="20">
      <t>ゾウカガク</t>
    </rPh>
    <rPh sb="21" eb="23">
      <t>チョクセツ</t>
    </rPh>
    <rPh sb="23" eb="24">
      <t>ヒ</t>
    </rPh>
    <rPh sb="25" eb="27">
      <t>シナイ</t>
    </rPh>
    <rPh sb="27" eb="29">
      <t>ジュヨウ</t>
    </rPh>
    <rPh sb="29" eb="31">
      <t>ゾウブン</t>
    </rPh>
    <rPh sb="31" eb="32">
      <t>キュウブン</t>
    </rPh>
    <phoneticPr fontId="5"/>
  </si>
  <si>
    <t>うち直接効果</t>
    <rPh sb="2" eb="4">
      <t>チョクセツ</t>
    </rPh>
    <rPh sb="4" eb="6">
      <t>コウカ</t>
    </rPh>
    <phoneticPr fontId="5"/>
  </si>
  <si>
    <t>うち間接効果</t>
    <rPh sb="2" eb="4">
      <t>カンセツ</t>
    </rPh>
    <rPh sb="4" eb="6">
      <t>コウカ</t>
    </rPh>
    <phoneticPr fontId="5"/>
  </si>
  <si>
    <t>情報通信機器</t>
    <rPh sb="0" eb="2">
      <t>ジョウホウ</t>
    </rPh>
    <rPh sb="2" eb="4">
      <t>ツウシン</t>
    </rPh>
    <rPh sb="4" eb="6">
      <t>キキ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</si>
</sst>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0000_ "/>
    <numFmt numFmtId="178" formatCode="0_ "/>
    <numFmt numFmtId="179" formatCode="0.000000_ ;[Red]\-0.000000\ "/>
    <numFmt numFmtId="180" formatCode="#,##0.000000;[Red]\-#,##0.000000"/>
    <numFmt numFmtId="181" formatCode="#,##0.000000"/>
    <numFmt numFmtId="182" formatCode="0.000000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9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auto="1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38" fontId="4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6" borderId="96" applyNumberFormat="0" applyFont="0" applyAlignment="0" applyProtection="0">
      <alignment vertical="center"/>
    </xf>
    <xf numFmtId="0" fontId="34" fillId="17" borderId="97" applyNumberFormat="0" applyAlignment="0" applyProtection="0">
      <alignment vertical="center"/>
    </xf>
    <xf numFmtId="0" fontId="12" fillId="0" borderId="98" applyNumberFormat="0" applyFill="0" applyAlignment="0" applyProtection="0">
      <alignment vertical="center"/>
    </xf>
    <xf numFmtId="0" fontId="35" fillId="17" borderId="99" applyNumberFormat="0" applyAlignment="0" applyProtection="0">
      <alignment vertical="center"/>
    </xf>
    <xf numFmtId="0" fontId="36" fillId="18" borderId="97" applyNumberFormat="0" applyAlignment="0" applyProtection="0">
      <alignment vertical="center"/>
    </xf>
  </cellStyleXfs>
  <cellXfs count="50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0" xfId="0" applyNumberFormat="1" applyFill="1" applyBorder="1"/>
    <xf numFmtId="38" fontId="0" fillId="0" borderId="2" xfId="0" applyNumberFormat="1" applyBorder="1"/>
    <xf numFmtId="0" fontId="0" fillId="0" borderId="0" xfId="0" applyAlignment="1">
      <alignment horizontal="right"/>
    </xf>
    <xf numFmtId="0" fontId="0" fillId="3" borderId="0" xfId="0" applyFill="1"/>
    <xf numFmtId="0" fontId="6" fillId="3" borderId="5" xfId="0" applyFont="1" applyFill="1" applyBorder="1" applyAlignment="1">
      <alignment wrapText="1"/>
    </xf>
    <xf numFmtId="0" fontId="0" fillId="3" borderId="4" xfId="0" applyFill="1" applyBorder="1"/>
    <xf numFmtId="0" fontId="0" fillId="3" borderId="0" xfId="0" applyFill="1" applyAlignment="1">
      <alignment horizontal="right"/>
    </xf>
    <xf numFmtId="0" fontId="0" fillId="3" borderId="0" xfId="0" applyFill="1" applyBorder="1"/>
    <xf numFmtId="0" fontId="8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0" fontId="0" fillId="3" borderId="0" xfId="0" applyFill="1" applyAlignment="1" applyProtection="1">
      <alignment horizontal="right"/>
      <protection locked="0"/>
    </xf>
    <xf numFmtId="0" fontId="14" fillId="0" borderId="0" xfId="3">
      <alignment vertical="center"/>
    </xf>
    <xf numFmtId="0" fontId="14" fillId="0" borderId="0" xfId="3" applyAlignment="1">
      <alignment horizontal="right" vertical="center"/>
    </xf>
    <xf numFmtId="0" fontId="14" fillId="0" borderId="5" xfId="3" applyBorder="1" applyAlignment="1">
      <alignment horizontal="center" vertical="center"/>
    </xf>
    <xf numFmtId="0" fontId="14" fillId="0" borderId="4" xfId="3" applyBorder="1">
      <alignment vertical="center"/>
    </xf>
    <xf numFmtId="0" fontId="14" fillId="0" borderId="13" xfId="3" applyBorder="1">
      <alignment vertical="center"/>
    </xf>
    <xf numFmtId="0" fontId="14" fillId="0" borderId="1" xfId="3" applyBorder="1" applyAlignment="1">
      <alignment horizontal="center" vertical="center"/>
    </xf>
    <xf numFmtId="0" fontId="14" fillId="0" borderId="6" xfId="3" applyBorder="1" applyAlignment="1">
      <alignment horizontal="center" vertical="center"/>
    </xf>
    <xf numFmtId="0" fontId="14" fillId="0" borderId="12" xfId="3" applyBorder="1">
      <alignment vertical="center"/>
    </xf>
    <xf numFmtId="0" fontId="14" fillId="0" borderId="7" xfId="3" applyBorder="1">
      <alignment vertical="center"/>
    </xf>
    <xf numFmtId="38" fontId="14" fillId="0" borderId="2" xfId="2" applyFont="1" applyBorder="1">
      <alignment vertical="center"/>
    </xf>
    <xf numFmtId="0" fontId="14" fillId="0" borderId="3" xfId="3" applyBorder="1">
      <alignment vertical="center"/>
    </xf>
    <xf numFmtId="0" fontId="14" fillId="0" borderId="0" xfId="3" applyFill="1" applyBorder="1">
      <alignment vertical="center"/>
    </xf>
    <xf numFmtId="0" fontId="14" fillId="0" borderId="0" xfId="3" applyBorder="1">
      <alignment vertical="center"/>
    </xf>
    <xf numFmtId="177" fontId="14" fillId="0" borderId="0" xfId="3" applyNumberFormat="1" applyBorder="1">
      <alignment vertical="center"/>
    </xf>
    <xf numFmtId="0" fontId="14" fillId="0" borderId="0" xfId="3" applyFill="1" applyBorder="1" applyAlignment="1">
      <alignment horizontal="center" vertical="center"/>
    </xf>
    <xf numFmtId="0" fontId="15" fillId="0" borderId="0" xfId="3" applyFont="1">
      <alignment vertical="center"/>
    </xf>
    <xf numFmtId="38" fontId="14" fillId="0" borderId="2" xfId="3" applyNumberFormat="1" applyBorder="1">
      <alignment vertical="center"/>
    </xf>
    <xf numFmtId="38" fontId="14" fillId="0" borderId="9" xfId="3" applyNumberFormat="1" applyBorder="1">
      <alignment vertical="center"/>
    </xf>
    <xf numFmtId="38" fontId="14" fillId="0" borderId="2" xfId="3" applyNumberFormat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center" vertical="center" wrapText="1"/>
    </xf>
    <xf numFmtId="0" fontId="0" fillId="5" borderId="0" xfId="0" applyFill="1"/>
    <xf numFmtId="0" fontId="4" fillId="0" borderId="1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38" fontId="0" fillId="2" borderId="26" xfId="1" applyFont="1" applyFill="1" applyBorder="1" applyProtection="1">
      <protection locked="0"/>
    </xf>
    <xf numFmtId="38" fontId="0" fillId="2" borderId="25" xfId="1" applyFont="1" applyFill="1" applyBorder="1" applyProtection="1">
      <protection locked="0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6" fillId="3" borderId="18" xfId="0" applyFont="1" applyFill="1" applyBorder="1"/>
    <xf numFmtId="0" fontId="0" fillId="3" borderId="26" xfId="0" applyFont="1" applyFill="1" applyBorder="1"/>
    <xf numFmtId="0" fontId="0" fillId="3" borderId="16" xfId="0" applyFont="1" applyFill="1" applyBorder="1"/>
    <xf numFmtId="0" fontId="6" fillId="0" borderId="30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0" fillId="0" borderId="0" xfId="0" applyFont="1" applyFill="1" applyBorder="1"/>
    <xf numFmtId="0" fontId="0" fillId="0" borderId="0" xfId="0" applyFont="1"/>
    <xf numFmtId="0" fontId="0" fillId="0" borderId="0" xfId="0" applyFont="1" applyFill="1" applyBorder="1" applyAlignment="1"/>
    <xf numFmtId="0" fontId="6" fillId="0" borderId="14" xfId="0" applyFont="1" applyFill="1" applyBorder="1" applyAlignment="1">
      <alignment wrapText="1"/>
    </xf>
    <xf numFmtId="0" fontId="6" fillId="0" borderId="43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wrapText="1"/>
    </xf>
    <xf numFmtId="180" fontId="0" fillId="7" borderId="9" xfId="0" applyNumberFormat="1" applyFill="1" applyBorder="1"/>
    <xf numFmtId="180" fontId="0" fillId="7" borderId="32" xfId="0" applyNumberFormat="1" applyFill="1" applyBorder="1"/>
    <xf numFmtId="0" fontId="0" fillId="0" borderId="25" xfId="0" applyBorder="1"/>
    <xf numFmtId="0" fontId="0" fillId="0" borderId="25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180" fontId="0" fillId="7" borderId="39" xfId="0" applyNumberFormat="1" applyFill="1" applyBorder="1"/>
    <xf numFmtId="180" fontId="0" fillId="7" borderId="41" xfId="0" applyNumberFormat="1" applyFill="1" applyBorder="1"/>
    <xf numFmtId="0" fontId="0" fillId="0" borderId="13" xfId="0" applyBorder="1"/>
    <xf numFmtId="0" fontId="0" fillId="0" borderId="11" xfId="0" applyNumberFormat="1" applyFill="1" applyBorder="1"/>
    <xf numFmtId="0" fontId="0" fillId="0" borderId="0" xfId="0" applyFont="1" applyFill="1" applyBorder="1" applyAlignment="1">
      <alignment horizontal="left"/>
    </xf>
    <xf numFmtId="0" fontId="0" fillId="0" borderId="17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4" xfId="0" applyBorder="1"/>
    <xf numFmtId="38" fontId="0" fillId="0" borderId="1" xfId="0" applyNumberFormat="1" applyBorder="1"/>
    <xf numFmtId="38" fontId="0" fillId="0" borderId="45" xfId="0" applyNumberFormat="1" applyBorder="1"/>
    <xf numFmtId="38" fontId="0" fillId="0" borderId="32" xfId="0" applyNumberFormat="1" applyBorder="1"/>
    <xf numFmtId="0" fontId="0" fillId="0" borderId="46" xfId="0" applyBorder="1"/>
    <xf numFmtId="38" fontId="0" fillId="0" borderId="40" xfId="0" applyNumberFormat="1" applyBorder="1"/>
    <xf numFmtId="38" fontId="0" fillId="0" borderId="41" xfId="0" applyNumberFormat="1" applyBorder="1"/>
    <xf numFmtId="0" fontId="4" fillId="3" borderId="1" xfId="0" applyFont="1" applyFill="1" applyBorder="1" applyAlignment="1">
      <alignment horizontal="center" vertical="center" wrapText="1"/>
    </xf>
    <xf numFmtId="0" fontId="0" fillId="5" borderId="12" xfId="0" applyFill="1" applyBorder="1"/>
    <xf numFmtId="181" fontId="0" fillId="6" borderId="1" xfId="0" applyNumberFormat="1" applyFill="1" applyBorder="1"/>
    <xf numFmtId="0" fontId="0" fillId="5" borderId="7" xfId="0" applyFont="1" applyFill="1" applyBorder="1" applyAlignment="1">
      <alignment wrapText="1"/>
    </xf>
    <xf numFmtId="181" fontId="0" fillId="6" borderId="2" xfId="0" applyNumberFormat="1" applyFill="1" applyBorder="1"/>
    <xf numFmtId="0" fontId="0" fillId="5" borderId="7" xfId="0" applyFill="1" applyBorder="1"/>
    <xf numFmtId="0" fontId="0" fillId="5" borderId="13" xfId="0" applyFill="1" applyBorder="1"/>
    <xf numFmtId="181" fontId="0" fillId="7" borderId="5" xfId="0" applyNumberFormat="1" applyFill="1" applyBorder="1"/>
    <xf numFmtId="181" fontId="0" fillId="6" borderId="3" xfId="0" applyNumberFormat="1" applyFill="1" applyBorder="1"/>
    <xf numFmtId="0" fontId="0" fillId="6" borderId="27" xfId="0" applyFont="1" applyFill="1" applyBorder="1" applyAlignment="1">
      <alignment horizontal="center" vertical="center"/>
    </xf>
    <xf numFmtId="0" fontId="0" fillId="6" borderId="47" xfId="0" applyFont="1" applyFill="1" applyBorder="1" applyAlignment="1">
      <alignment horizontal="center" vertical="center"/>
    </xf>
    <xf numFmtId="180" fontId="0" fillId="0" borderId="2" xfId="0" applyNumberFormat="1" applyFill="1" applyBorder="1"/>
    <xf numFmtId="0" fontId="6" fillId="0" borderId="41" xfId="0" applyFont="1" applyBorder="1" applyAlignment="1">
      <alignment horizontal="left"/>
    </xf>
    <xf numFmtId="0" fontId="17" fillId="5" borderId="0" xfId="0" applyFont="1" applyFill="1" applyAlignment="1"/>
    <xf numFmtId="0" fontId="14" fillId="0" borderId="0" xfId="3" applyAlignment="1">
      <alignment vertical="top" wrapText="1"/>
    </xf>
    <xf numFmtId="0" fontId="21" fillId="0" borderId="0" xfId="3" applyFont="1">
      <alignment vertical="center"/>
    </xf>
    <xf numFmtId="0" fontId="14" fillId="0" borderId="50" xfId="3" applyBorder="1">
      <alignment vertical="center"/>
    </xf>
    <xf numFmtId="0" fontId="14" fillId="0" borderId="51" xfId="3" applyBorder="1">
      <alignment vertical="center"/>
    </xf>
    <xf numFmtId="0" fontId="14" fillId="0" borderId="31" xfId="3" applyBorder="1" applyAlignment="1">
      <alignment horizontal="center" vertical="center"/>
    </xf>
    <xf numFmtId="0" fontId="14" fillId="0" borderId="52" xfId="3" applyBorder="1" applyAlignment="1">
      <alignment horizontal="center" vertical="center"/>
    </xf>
    <xf numFmtId="38" fontId="14" fillId="7" borderId="2" xfId="3" applyNumberFormat="1" applyFill="1" applyBorder="1">
      <alignment vertical="center"/>
    </xf>
    <xf numFmtId="38" fontId="14" fillId="7" borderId="9" xfId="3" applyNumberFormat="1" applyFill="1" applyBorder="1">
      <alignment vertical="center"/>
    </xf>
    <xf numFmtId="38" fontId="14" fillId="7" borderId="2" xfId="3" applyNumberFormat="1" applyFill="1" applyBorder="1" applyAlignment="1">
      <alignment vertical="center"/>
    </xf>
    <xf numFmtId="38" fontId="14" fillId="7" borderId="5" xfId="3" applyNumberFormat="1" applyFill="1" applyBorder="1">
      <alignment vertical="center"/>
    </xf>
    <xf numFmtId="38" fontId="14" fillId="7" borderId="5" xfId="2" applyFont="1" applyFill="1" applyBorder="1">
      <alignment vertical="center"/>
    </xf>
    <xf numFmtId="0" fontId="22" fillId="0" borderId="10" xfId="3" applyFont="1" applyFill="1" applyBorder="1">
      <alignment vertical="center"/>
    </xf>
    <xf numFmtId="0" fontId="22" fillId="0" borderId="0" xfId="3" applyFont="1" applyFill="1" applyBorder="1">
      <alignment vertical="center"/>
    </xf>
    <xf numFmtId="180" fontId="14" fillId="0" borderId="0" xfId="3" applyNumberFormat="1" applyBorder="1">
      <alignment vertical="center"/>
    </xf>
    <xf numFmtId="180" fontId="14" fillId="0" borderId="0" xfId="3" applyNumberFormat="1">
      <alignment vertical="center"/>
    </xf>
    <xf numFmtId="0" fontId="0" fillId="0" borderId="0" xfId="0" applyAlignment="1">
      <alignment horizontal="center"/>
    </xf>
    <xf numFmtId="0" fontId="6" fillId="0" borderId="57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32" xfId="0" applyFont="1" applyBorder="1"/>
    <xf numFmtId="0" fontId="0" fillId="0" borderId="27" xfId="0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4" xfId="0" applyFont="1" applyBorder="1"/>
    <xf numFmtId="0" fontId="0" fillId="0" borderId="24" xfId="0" applyBorder="1"/>
    <xf numFmtId="38" fontId="0" fillId="6" borderId="9" xfId="0" applyNumberFormat="1" applyFill="1" applyBorder="1" applyAlignment="1">
      <alignment horizontal="right"/>
    </xf>
    <xf numFmtId="180" fontId="0" fillId="0" borderId="0" xfId="0" applyNumberFormat="1" applyFill="1" applyBorder="1"/>
    <xf numFmtId="38" fontId="0" fillId="7" borderId="12" xfId="1" applyFont="1" applyFill="1" applyBorder="1"/>
    <xf numFmtId="38" fontId="0" fillId="7" borderId="7" xfId="1" applyFont="1" applyFill="1" applyBorder="1"/>
    <xf numFmtId="38" fontId="0" fillId="7" borderId="43" xfId="0" applyNumberFormat="1" applyFill="1" applyBorder="1" applyAlignment="1">
      <alignment horizontal="right"/>
    </xf>
    <xf numFmtId="38" fontId="0" fillId="7" borderId="1" xfId="1" applyFont="1" applyFill="1" applyBorder="1"/>
    <xf numFmtId="38" fontId="0" fillId="7" borderId="2" xfId="1" applyFont="1" applyFill="1" applyBorder="1"/>
    <xf numFmtId="38" fontId="0" fillId="7" borderId="45" xfId="1" applyFont="1" applyFill="1" applyBorder="1"/>
    <xf numFmtId="38" fontId="0" fillId="7" borderId="32" xfId="1" applyFont="1" applyFill="1" applyBorder="1"/>
    <xf numFmtId="38" fontId="0" fillId="7" borderId="24" xfId="0" applyNumberFormat="1" applyFill="1" applyBorder="1" applyAlignment="1">
      <alignment horizontal="right"/>
    </xf>
    <xf numFmtId="38" fontId="0" fillId="6" borderId="9" xfId="0" applyNumberFormat="1" applyFill="1" applyBorder="1"/>
    <xf numFmtId="179" fontId="0" fillId="8" borderId="47" xfId="0" applyNumberFormat="1" applyFill="1" applyBorder="1"/>
    <xf numFmtId="38" fontId="0" fillId="6" borderId="2" xfId="1" applyFont="1" applyFill="1" applyBorder="1"/>
    <xf numFmtId="38" fontId="0" fillId="7" borderId="27" xfId="1" applyFont="1" applyFill="1" applyBorder="1"/>
    <xf numFmtId="177" fontId="0" fillId="6" borderId="2" xfId="0" applyNumberFormat="1" applyFill="1" applyBorder="1" applyProtection="1">
      <protection locked="0"/>
    </xf>
    <xf numFmtId="177" fontId="0" fillId="9" borderId="2" xfId="0" applyNumberFormat="1" applyFill="1" applyBorder="1" applyProtection="1">
      <protection locked="0"/>
    </xf>
    <xf numFmtId="0" fontId="0" fillId="0" borderId="0" xfId="0" applyBorder="1"/>
    <xf numFmtId="177" fontId="0" fillId="8" borderId="47" xfId="0" applyNumberFormat="1" applyFill="1" applyBorder="1" applyProtection="1">
      <protection locked="0"/>
    </xf>
    <xf numFmtId="38" fontId="0" fillId="7" borderId="24" xfId="1" applyFont="1" applyFill="1" applyBorder="1"/>
    <xf numFmtId="0" fontId="0" fillId="0" borderId="0" xfId="0" applyFill="1" applyBorder="1"/>
    <xf numFmtId="38" fontId="0" fillId="0" borderId="0" xfId="1" applyFont="1" applyFill="1" applyBorder="1"/>
    <xf numFmtId="38" fontId="0" fillId="7" borderId="30" xfId="0" applyNumberFormat="1" applyFill="1" applyBorder="1"/>
    <xf numFmtId="38" fontId="0" fillId="7" borderId="47" xfId="1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/>
    </xf>
    <xf numFmtId="0" fontId="9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4" fillId="5" borderId="0" xfId="0" applyFont="1" applyFill="1"/>
    <xf numFmtId="0" fontId="0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0" fillId="5" borderId="0" xfId="0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Protection="1">
      <protection locked="0"/>
    </xf>
    <xf numFmtId="0" fontId="25" fillId="5" borderId="0" xfId="0" applyFont="1" applyFill="1" applyAlignment="1" applyProtection="1">
      <alignment vertical="center"/>
      <protection locked="0"/>
    </xf>
    <xf numFmtId="0" fontId="4" fillId="5" borderId="0" xfId="0" applyFont="1" applyFill="1" applyAlignment="1" applyProtection="1">
      <alignment wrapText="1"/>
      <protection locked="0"/>
    </xf>
    <xf numFmtId="0" fontId="4" fillId="5" borderId="0" xfId="0" applyFont="1" applyFill="1" applyAlignment="1">
      <alignment wrapText="1"/>
    </xf>
    <xf numFmtId="0" fontId="4" fillId="5" borderId="0" xfId="0" applyFont="1" applyFill="1" applyBorder="1" applyProtection="1"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/>
    </xf>
    <xf numFmtId="0" fontId="0" fillId="5" borderId="0" xfId="0" applyFont="1" applyFill="1" applyAlignment="1" applyProtection="1">
      <alignment horizontal="right"/>
      <protection locked="0"/>
    </xf>
    <xf numFmtId="0" fontId="0" fillId="0" borderId="0" xfId="0" applyFill="1"/>
    <xf numFmtId="0" fontId="0" fillId="0" borderId="0" xfId="0" applyFont="1" applyFill="1" applyAlignment="1" applyProtection="1">
      <alignment horizontal="right"/>
      <protection locked="0"/>
    </xf>
    <xf numFmtId="0" fontId="26" fillId="0" borderId="12" xfId="0" applyFont="1" applyBorder="1" applyAlignment="1">
      <alignment vertical="center"/>
    </xf>
    <xf numFmtId="0" fontId="26" fillId="0" borderId="8" xfId="0" applyFont="1" applyBorder="1" applyAlignment="1">
      <alignment vertical="center" shrinkToFit="1"/>
    </xf>
    <xf numFmtId="0" fontId="26" fillId="0" borderId="7" xfId="0" applyFont="1" applyBorder="1" applyAlignment="1">
      <alignment vertical="center"/>
    </xf>
    <xf numFmtId="0" fontId="26" fillId="0" borderId="9" xfId="0" applyFont="1" applyBorder="1" applyAlignment="1">
      <alignment vertical="center" shrinkToFit="1"/>
    </xf>
    <xf numFmtId="0" fontId="26" fillId="0" borderId="68" xfId="0" applyFont="1" applyBorder="1" applyAlignment="1">
      <alignment vertical="center"/>
    </xf>
    <xf numFmtId="0" fontId="26" fillId="0" borderId="69" xfId="0" applyFont="1" applyBorder="1" applyAlignment="1">
      <alignment vertical="center" shrinkToFit="1"/>
    </xf>
    <xf numFmtId="0" fontId="26" fillId="0" borderId="70" xfId="0" applyFont="1" applyBorder="1" applyAlignment="1">
      <alignment vertical="center"/>
    </xf>
    <xf numFmtId="0" fontId="26" fillId="0" borderId="71" xfId="0" applyFont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0" fontId="26" fillId="0" borderId="13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72" xfId="0" applyFont="1" applyBorder="1" applyAlignment="1">
      <alignment vertical="center" shrinkToFit="1"/>
    </xf>
    <xf numFmtId="180" fontId="26" fillId="0" borderId="2" xfId="3" applyNumberFormat="1" applyFont="1" applyBorder="1">
      <alignment vertical="center"/>
    </xf>
    <xf numFmtId="180" fontId="26" fillId="8" borderId="2" xfId="3" applyNumberFormat="1" applyFont="1" applyFill="1" applyBorder="1">
      <alignment vertical="center"/>
    </xf>
    <xf numFmtId="180" fontId="26" fillId="0" borderId="73" xfId="3" applyNumberFormat="1" applyFont="1" applyBorder="1">
      <alignment vertical="center"/>
    </xf>
    <xf numFmtId="180" fontId="26" fillId="8" borderId="74" xfId="3" applyNumberFormat="1" applyFont="1" applyFill="1" applyBorder="1">
      <alignment vertical="center"/>
    </xf>
    <xf numFmtId="180" fontId="26" fillId="8" borderId="5" xfId="3" applyNumberFormat="1" applyFont="1" applyFill="1" applyBorder="1">
      <alignment vertical="center"/>
    </xf>
    <xf numFmtId="180" fontId="26" fillId="0" borderId="3" xfId="3" applyNumberFormat="1" applyFont="1" applyBorder="1" applyAlignment="1">
      <alignment horizontal="center" vertical="center"/>
    </xf>
    <xf numFmtId="0" fontId="28" fillId="0" borderId="0" xfId="3" applyFont="1" applyAlignment="1">
      <alignment vertical="center"/>
    </xf>
    <xf numFmtId="0" fontId="26" fillId="0" borderId="0" xfId="3" applyFont="1" applyAlignment="1">
      <alignment horizontal="right" vertical="center"/>
    </xf>
    <xf numFmtId="0" fontId="26" fillId="0" borderId="5" xfId="3" applyFont="1" applyBorder="1" applyAlignment="1">
      <alignment horizontal="center" vertical="center"/>
    </xf>
    <xf numFmtId="0" fontId="26" fillId="0" borderId="5" xfId="3" applyFont="1" applyBorder="1" applyAlignment="1">
      <alignment horizontal="center" vertical="center" wrapText="1"/>
    </xf>
    <xf numFmtId="0" fontId="26" fillId="0" borderId="0" xfId="3" applyFont="1" applyAlignment="1">
      <alignment horizontal="right"/>
    </xf>
    <xf numFmtId="0" fontId="26" fillId="0" borderId="0" xfId="3" applyFont="1" applyAlignment="1">
      <alignment horizontal="center" vertical="center"/>
    </xf>
    <xf numFmtId="0" fontId="30" fillId="0" borderId="0" xfId="3" applyFont="1" applyBorder="1" applyAlignment="1">
      <alignment vertical="center"/>
    </xf>
    <xf numFmtId="0" fontId="30" fillId="0" borderId="0" xfId="3" applyFont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26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0" fontId="26" fillId="0" borderId="5" xfId="3" applyFont="1" applyBorder="1" applyAlignment="1">
      <alignment vertical="center"/>
    </xf>
    <xf numFmtId="0" fontId="26" fillId="0" borderId="5" xfId="3" applyFont="1" applyFill="1" applyBorder="1" applyAlignment="1">
      <alignment horizontal="center" vertical="center"/>
    </xf>
    <xf numFmtId="3" fontId="26" fillId="6" borderId="5" xfId="3" applyNumberFormat="1" applyFont="1" applyFill="1" applyBorder="1" applyAlignment="1">
      <alignment vertical="center"/>
    </xf>
    <xf numFmtId="3" fontId="26" fillId="7" borderId="5" xfId="3" applyNumberFormat="1" applyFont="1" applyFill="1" applyBorder="1" applyAlignment="1">
      <alignment vertical="center"/>
    </xf>
    <xf numFmtId="0" fontId="26" fillId="0" borderId="5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4" xfId="3" applyFont="1" applyBorder="1" applyAlignment="1">
      <alignment vertical="center"/>
    </xf>
    <xf numFmtId="0" fontId="26" fillId="0" borderId="13" xfId="3" applyFont="1" applyBorder="1" applyAlignment="1">
      <alignment vertical="center"/>
    </xf>
    <xf numFmtId="0" fontId="26" fillId="0" borderId="3" xfId="3" applyFont="1" applyBorder="1" applyAlignment="1">
      <alignment vertical="center"/>
    </xf>
    <xf numFmtId="0" fontId="26" fillId="0" borderId="0" xfId="3" applyFont="1" applyBorder="1" applyAlignment="1">
      <alignment vertical="center"/>
    </xf>
    <xf numFmtId="0" fontId="26" fillId="0" borderId="1" xfId="3" applyFont="1" applyBorder="1" applyAlignment="1">
      <alignment vertical="center"/>
    </xf>
    <xf numFmtId="0" fontId="26" fillId="0" borderId="2" xfId="3" applyFont="1" applyBorder="1" applyAlignment="1">
      <alignment vertical="center"/>
    </xf>
    <xf numFmtId="0" fontId="26" fillId="0" borderId="6" xfId="3" applyFont="1" applyBorder="1" applyAlignment="1">
      <alignment vertical="center"/>
    </xf>
    <xf numFmtId="0" fontId="26" fillId="0" borderId="10" xfId="3" applyFont="1" applyFill="1" applyBorder="1" applyAlignment="1">
      <alignment vertical="center"/>
    </xf>
    <xf numFmtId="178" fontId="26" fillId="0" borderId="10" xfId="3" applyNumberFormat="1" applyFont="1" applyBorder="1" applyAlignment="1">
      <alignment vertical="center"/>
    </xf>
    <xf numFmtId="0" fontId="26" fillId="0" borderId="2" xfId="3" applyFont="1" applyBorder="1" applyAlignment="1">
      <alignment horizontal="center" vertical="center"/>
    </xf>
    <xf numFmtId="38" fontId="26" fillId="6" borderId="5" xfId="3" applyNumberFormat="1" applyFont="1" applyFill="1" applyBorder="1" applyAlignment="1">
      <alignment vertical="center"/>
    </xf>
    <xf numFmtId="38" fontId="26" fillId="7" borderId="5" xfId="3" applyNumberFormat="1" applyFont="1" applyFill="1" applyBorder="1" applyAlignment="1">
      <alignment vertical="center"/>
    </xf>
    <xf numFmtId="38" fontId="26" fillId="8" borderId="1" xfId="3" applyNumberFormat="1" applyFont="1" applyFill="1" applyBorder="1" applyAlignment="1">
      <alignment vertical="center"/>
    </xf>
    <xf numFmtId="38" fontId="26" fillId="7" borderId="2" xfId="3" applyNumberFormat="1" applyFont="1" applyFill="1" applyBorder="1" applyAlignment="1">
      <alignment vertical="center"/>
    </xf>
    <xf numFmtId="38" fontId="26" fillId="8" borderId="2" xfId="3" applyNumberFormat="1" applyFont="1" applyFill="1" applyBorder="1" applyAlignment="1">
      <alignment vertical="center"/>
    </xf>
    <xf numFmtId="38" fontId="26" fillId="7" borderId="1" xfId="3" applyNumberFormat="1" applyFont="1" applyFill="1" applyBorder="1" applyAlignment="1">
      <alignment vertical="center"/>
    </xf>
    <xf numFmtId="38" fontId="26" fillId="7" borderId="73" xfId="3" applyNumberFormat="1" applyFont="1" applyFill="1" applyBorder="1" applyAlignment="1">
      <alignment vertical="center"/>
    </xf>
    <xf numFmtId="38" fontId="26" fillId="8" borderId="74" xfId="3" applyNumberFormat="1" applyFont="1" applyFill="1" applyBorder="1" applyAlignment="1">
      <alignment vertical="center"/>
    </xf>
    <xf numFmtId="38" fontId="26" fillId="6" borderId="3" xfId="3" applyNumberFormat="1" applyFont="1" applyFill="1" applyBorder="1" applyAlignment="1">
      <alignment vertical="center"/>
    </xf>
    <xf numFmtId="0" fontId="14" fillId="0" borderId="0" xfId="3" applyFill="1">
      <alignment vertical="center"/>
    </xf>
    <xf numFmtId="0" fontId="14" fillId="0" borderId="0" xfId="3" applyFill="1" applyAlignment="1">
      <alignment horizontal="right" vertical="center"/>
    </xf>
    <xf numFmtId="177" fontId="14" fillId="0" borderId="0" xfId="3" applyNumberFormat="1" applyFill="1" applyBorder="1">
      <alignment vertical="center"/>
    </xf>
    <xf numFmtId="38" fontId="14" fillId="0" borderId="0" xfId="3" applyNumberFormat="1" applyFill="1" applyBorder="1">
      <alignment vertical="center"/>
    </xf>
    <xf numFmtId="38" fontId="14" fillId="0" borderId="0" xfId="3" applyNumberFormat="1" applyFill="1" applyBorder="1" applyAlignment="1">
      <alignment vertical="center"/>
    </xf>
    <xf numFmtId="38" fontId="26" fillId="6" borderId="1" xfId="3" applyNumberFormat="1" applyFont="1" applyFill="1" applyBorder="1" applyAlignment="1">
      <alignment vertical="center"/>
    </xf>
    <xf numFmtId="38" fontId="26" fillId="6" borderId="2" xfId="3" applyNumberFormat="1" applyFont="1" applyFill="1" applyBorder="1" applyAlignment="1">
      <alignment vertical="center"/>
    </xf>
    <xf numFmtId="38" fontId="26" fillId="7" borderId="1" xfId="3" applyNumberFormat="1" applyFont="1" applyFill="1" applyBorder="1" applyAlignment="1">
      <alignment horizontal="right" vertical="center"/>
    </xf>
    <xf numFmtId="38" fontId="26" fillId="7" borderId="2" xfId="3" applyNumberFormat="1" applyFont="1" applyFill="1" applyBorder="1" applyAlignment="1">
      <alignment horizontal="right" vertical="center"/>
    </xf>
    <xf numFmtId="0" fontId="26" fillId="0" borderId="2" xfId="3" applyFont="1" applyBorder="1" applyAlignment="1">
      <alignment vertical="center" shrinkToFit="1"/>
    </xf>
    <xf numFmtId="38" fontId="26" fillId="7" borderId="3" xfId="3" applyNumberFormat="1" applyFont="1" applyFill="1" applyBorder="1" applyAlignment="1">
      <alignment horizontal="right" vertical="center"/>
    </xf>
    <xf numFmtId="38" fontId="26" fillId="7" borderId="3" xfId="3" applyNumberFormat="1" applyFont="1" applyFill="1" applyBorder="1" applyAlignment="1">
      <alignment vertical="center"/>
    </xf>
    <xf numFmtId="0" fontId="26" fillId="0" borderId="7" xfId="3" applyFont="1" applyBorder="1" applyAlignment="1">
      <alignment vertical="center"/>
    </xf>
    <xf numFmtId="3" fontId="26" fillId="7" borderId="1" xfId="3" applyNumberFormat="1" applyFont="1" applyFill="1" applyBorder="1" applyAlignment="1">
      <alignment vertical="center"/>
    </xf>
    <xf numFmtId="3" fontId="26" fillId="7" borderId="3" xfId="3" applyNumberFormat="1" applyFont="1" applyFill="1" applyBorder="1" applyAlignment="1">
      <alignment vertical="center"/>
    </xf>
    <xf numFmtId="3" fontId="26" fillId="6" borderId="1" xfId="3" applyNumberFormat="1" applyFont="1" applyFill="1" applyBorder="1" applyAlignment="1">
      <alignment vertical="center"/>
    </xf>
    <xf numFmtId="3" fontId="26" fillId="6" borderId="3" xfId="3" applyNumberFormat="1" applyFont="1" applyFill="1" applyBorder="1" applyAlignment="1">
      <alignment vertical="center"/>
    </xf>
    <xf numFmtId="38" fontId="26" fillId="7" borderId="74" xfId="3" applyNumberFormat="1" applyFont="1" applyFill="1" applyBorder="1" applyAlignment="1">
      <alignment vertical="center"/>
    </xf>
    <xf numFmtId="38" fontId="14" fillId="9" borderId="53" xfId="3" applyNumberFormat="1" applyFill="1" applyBorder="1">
      <alignment vertical="center"/>
    </xf>
    <xf numFmtId="38" fontId="14" fillId="9" borderId="54" xfId="3" applyNumberFormat="1" applyFill="1" applyBorder="1">
      <alignment vertical="center"/>
    </xf>
    <xf numFmtId="38" fontId="14" fillId="7" borderId="3" xfId="3" applyNumberFormat="1" applyFill="1" applyBorder="1">
      <alignment vertical="center"/>
    </xf>
    <xf numFmtId="0" fontId="14" fillId="0" borderId="78" xfId="3" applyBorder="1">
      <alignment vertical="center"/>
    </xf>
    <xf numFmtId="0" fontId="14" fillId="0" borderId="79" xfId="3" applyBorder="1">
      <alignment vertical="center"/>
    </xf>
    <xf numFmtId="0" fontId="28" fillId="0" borderId="0" xfId="3" applyFont="1" applyAlignment="1">
      <alignment vertical="top"/>
    </xf>
    <xf numFmtId="0" fontId="28" fillId="0" borderId="0" xfId="3" applyFont="1" applyAlignment="1">
      <alignment vertical="top" wrapText="1"/>
    </xf>
    <xf numFmtId="38" fontId="14" fillId="4" borderId="80" xfId="3" applyNumberFormat="1" applyFill="1" applyBorder="1">
      <alignment vertical="center"/>
    </xf>
    <xf numFmtId="38" fontId="14" fillId="4" borderId="81" xfId="3" applyNumberFormat="1" applyFill="1" applyBorder="1">
      <alignment vertical="center"/>
    </xf>
    <xf numFmtId="38" fontId="14" fillId="4" borderId="82" xfId="3" applyNumberFormat="1" applyFill="1" applyBorder="1">
      <alignment vertical="center"/>
    </xf>
    <xf numFmtId="38" fontId="14" fillId="4" borderId="83" xfId="3" applyNumberFormat="1" applyFill="1" applyBorder="1">
      <alignment vertical="center"/>
    </xf>
    <xf numFmtId="38" fontId="14" fillId="4" borderId="84" xfId="3" applyNumberFormat="1" applyFill="1" applyBorder="1">
      <alignment vertical="center"/>
    </xf>
    <xf numFmtId="38" fontId="14" fillId="7" borderId="85" xfId="3" applyNumberFormat="1" applyFill="1" applyBorder="1">
      <alignment vertical="center"/>
    </xf>
    <xf numFmtId="38" fontId="14" fillId="7" borderId="66" xfId="3" applyNumberFormat="1" applyFill="1" applyBorder="1">
      <alignment vertical="center"/>
    </xf>
    <xf numFmtId="38" fontId="14" fillId="7" borderId="86" xfId="3" applyNumberFormat="1" applyFill="1" applyBorder="1">
      <alignment vertical="center"/>
    </xf>
    <xf numFmtId="38" fontId="14" fillId="4" borderId="87" xfId="3" applyNumberFormat="1" applyFill="1" applyBorder="1">
      <alignment vertical="center"/>
    </xf>
    <xf numFmtId="38" fontId="14" fillId="4" borderId="88" xfId="3" applyNumberFormat="1" applyFill="1" applyBorder="1">
      <alignment vertical="center"/>
    </xf>
    <xf numFmtId="38" fontId="14" fillId="4" borderId="89" xfId="3" applyNumberFormat="1" applyFill="1" applyBorder="1">
      <alignment vertical="center"/>
    </xf>
    <xf numFmtId="38" fontId="14" fillId="4" borderId="90" xfId="3" applyNumberFormat="1" applyFill="1" applyBorder="1">
      <alignment vertical="center"/>
    </xf>
    <xf numFmtId="38" fontId="14" fillId="4" borderId="91" xfId="3" applyNumberFormat="1" applyFill="1" applyBorder="1">
      <alignment vertical="center"/>
    </xf>
    <xf numFmtId="38" fontId="14" fillId="4" borderId="92" xfId="3" applyNumberFormat="1" applyFill="1" applyBorder="1">
      <alignment vertical="center"/>
    </xf>
    <xf numFmtId="38" fontId="0" fillId="7" borderId="16" xfId="0" applyNumberFormat="1" applyFill="1" applyBorder="1" applyProtection="1"/>
    <xf numFmtId="38" fontId="14" fillId="7" borderId="77" xfId="3" applyNumberFormat="1" applyFill="1" applyBorder="1" applyAlignment="1">
      <alignment vertical="center" wrapText="1"/>
    </xf>
    <xf numFmtId="0" fontId="15" fillId="0" borderId="0" xfId="3" applyFont="1" applyBorder="1">
      <alignment vertical="center"/>
    </xf>
    <xf numFmtId="180" fontId="14" fillId="7" borderId="9" xfId="3" applyNumberFormat="1" applyFill="1" applyBorder="1">
      <alignment vertical="center"/>
    </xf>
    <xf numFmtId="180" fontId="14" fillId="7" borderId="6" xfId="3" applyNumberFormat="1" applyFill="1" applyBorder="1">
      <alignment vertical="center"/>
    </xf>
    <xf numFmtId="177" fontId="0" fillId="7" borderId="24" xfId="0" applyNumberFormat="1" applyFill="1" applyBorder="1" applyAlignment="1">
      <alignment vertical="center"/>
    </xf>
    <xf numFmtId="38" fontId="14" fillId="8" borderId="90" xfId="3" applyNumberFormat="1" applyFill="1" applyBorder="1">
      <alignment vertical="center"/>
    </xf>
    <xf numFmtId="0" fontId="6" fillId="3" borderId="32" xfId="0" applyFont="1" applyFill="1" applyBorder="1" applyAlignment="1" applyProtection="1">
      <alignment horizontal="left" vertical="center" wrapText="1"/>
    </xf>
    <xf numFmtId="0" fontId="6" fillId="3" borderId="33" xfId="0" applyFont="1" applyFill="1" applyBorder="1" applyAlignment="1" applyProtection="1">
      <alignment horizontal="left" vertical="center" wrapText="1"/>
    </xf>
    <xf numFmtId="0" fontId="6" fillId="3" borderId="34" xfId="0" applyFont="1" applyFill="1" applyBorder="1" applyAlignment="1" applyProtection="1">
      <alignment horizontal="left" vertical="center" wrapText="1"/>
    </xf>
    <xf numFmtId="0" fontId="0" fillId="3" borderId="29" xfId="0" applyFont="1" applyFill="1" applyBorder="1" applyAlignment="1">
      <alignment vertical="center"/>
    </xf>
    <xf numFmtId="0" fontId="0" fillId="3" borderId="26" xfId="0" applyFont="1" applyFill="1" applyBorder="1" applyAlignment="1">
      <alignment vertical="center"/>
    </xf>
    <xf numFmtId="0" fontId="0" fillId="3" borderId="26" xfId="0" applyFont="1" applyFill="1" applyBorder="1" applyAlignment="1">
      <alignment vertical="center" wrapText="1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31" fillId="3" borderId="33" xfId="0" applyFont="1" applyFill="1" applyBorder="1" applyAlignment="1" applyProtection="1">
      <alignment horizontal="left" vertical="center"/>
    </xf>
    <xf numFmtId="0" fontId="14" fillId="0" borderId="93" xfId="3" applyBorder="1" applyAlignment="1">
      <alignment horizontal="center" vertical="center"/>
    </xf>
    <xf numFmtId="0" fontId="14" fillId="0" borderId="19" xfId="3" applyBorder="1" applyAlignment="1">
      <alignment vertical="top" wrapText="1"/>
    </xf>
    <xf numFmtId="0" fontId="14" fillId="0" borderId="94" xfId="3" applyBorder="1">
      <alignment vertical="center"/>
    </xf>
    <xf numFmtId="0" fontId="14" fillId="0" borderId="14" xfId="3" applyBorder="1" applyAlignment="1">
      <alignment vertical="center" wrapText="1"/>
    </xf>
    <xf numFmtId="0" fontId="31" fillId="3" borderId="32" xfId="0" applyFont="1" applyFill="1" applyBorder="1" applyAlignment="1" applyProtection="1">
      <alignment horizontal="left" vertical="center"/>
    </xf>
    <xf numFmtId="0" fontId="31" fillId="3" borderId="34" xfId="0" applyFont="1" applyFill="1" applyBorder="1" applyAlignment="1" applyProtection="1">
      <alignment horizontal="left" vertical="center"/>
    </xf>
    <xf numFmtId="0" fontId="0" fillId="0" borderId="57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6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6" fillId="0" borderId="30" xfId="0" applyNumberFormat="1" applyFont="1" applyBorder="1" applyAlignment="1">
      <alignment horizontal="center"/>
    </xf>
    <xf numFmtId="0" fontId="33" fillId="0" borderId="32" xfId="0" applyFont="1" applyFill="1" applyBorder="1" applyAlignment="1" applyProtection="1">
      <alignment horizontal="left"/>
    </xf>
    <xf numFmtId="38" fontId="4" fillId="6" borderId="9" xfId="0" applyNumberFormat="1" applyFont="1" applyFill="1" applyBorder="1" applyAlignment="1" applyProtection="1">
      <alignment horizontal="right"/>
    </xf>
    <xf numFmtId="38" fontId="4" fillId="0" borderId="2" xfId="0" applyNumberFormat="1" applyFont="1" applyFill="1" applyBorder="1" applyAlignment="1" applyProtection="1">
      <alignment horizontal="right"/>
    </xf>
    <xf numFmtId="38" fontId="0" fillId="0" borderId="2" xfId="1" applyFont="1" applyFill="1" applyBorder="1"/>
    <xf numFmtId="178" fontId="0" fillId="8" borderId="30" xfId="0" applyNumberFormat="1" applyFill="1" applyBorder="1"/>
    <xf numFmtId="178" fontId="0" fillId="8" borderId="0" xfId="0" applyNumberFormat="1" applyFill="1" applyBorder="1"/>
    <xf numFmtId="38" fontId="0" fillId="7" borderId="2" xfId="0" applyNumberFormat="1" applyFill="1" applyBorder="1"/>
    <xf numFmtId="38" fontId="0" fillId="7" borderId="2" xfId="1" applyNumberFormat="1" applyFont="1" applyFill="1" applyBorder="1"/>
    <xf numFmtId="38" fontId="0" fillId="7" borderId="32" xfId="1" applyNumberFormat="1" applyFont="1" applyFill="1" applyBorder="1"/>
    <xf numFmtId="38" fontId="4" fillId="0" borderId="9" xfId="0" applyNumberFormat="1" applyFont="1" applyFill="1" applyBorder="1" applyAlignment="1" applyProtection="1">
      <alignment horizontal="right"/>
    </xf>
    <xf numFmtId="49" fontId="6" fillId="0" borderId="44" xfId="0" applyNumberFormat="1" applyFont="1" applyBorder="1" applyAlignment="1">
      <alignment horizontal="center"/>
    </xf>
    <xf numFmtId="38" fontId="0" fillId="7" borderId="38" xfId="0" applyNumberFormat="1" applyFill="1" applyBorder="1"/>
    <xf numFmtId="38" fontId="0" fillId="7" borderId="40" xfId="0" applyNumberFormat="1" applyFill="1" applyBorder="1"/>
    <xf numFmtId="38" fontId="0" fillId="7" borderId="40" xfId="1" applyNumberFormat="1" applyFont="1" applyFill="1" applyBorder="1"/>
    <xf numFmtId="0" fontId="0" fillId="0" borderId="19" xfId="0" applyBorder="1" applyAlignment="1">
      <alignment horizontal="center"/>
    </xf>
    <xf numFmtId="0" fontId="6" fillId="0" borderId="24" xfId="0" applyFont="1" applyFill="1" applyBorder="1" applyAlignment="1" applyProtection="1">
      <alignment horizontal="left"/>
    </xf>
    <xf numFmtId="38" fontId="0" fillId="7" borderId="43" xfId="1" applyFont="1" applyFill="1" applyBorder="1" applyAlignment="1"/>
    <xf numFmtId="38" fontId="0" fillId="0" borderId="2" xfId="1" applyFont="1" applyFill="1" applyBorder="1" applyAlignment="1"/>
    <xf numFmtId="181" fontId="0" fillId="6" borderId="27" xfId="0" applyNumberFormat="1" applyFill="1" applyBorder="1"/>
    <xf numFmtId="38" fontId="0" fillId="7" borderId="43" xfId="1" applyFont="1" applyFill="1" applyBorder="1"/>
    <xf numFmtId="38" fontId="0" fillId="7" borderId="27" xfId="1" applyNumberFormat="1" applyFont="1" applyFill="1" applyBorder="1"/>
    <xf numFmtId="38" fontId="0" fillId="7" borderId="47" xfId="1" applyNumberFormat="1" applyFont="1" applyFill="1" applyBorder="1"/>
    <xf numFmtId="38" fontId="0" fillId="7" borderId="24" xfId="1" applyNumberFormat="1" applyFont="1" applyFill="1" applyBorder="1"/>
    <xf numFmtId="0" fontId="6" fillId="0" borderId="0" xfId="0" applyFont="1" applyFill="1" applyBorder="1" applyAlignment="1" applyProtection="1">
      <alignment horizontal="left" vertical="center"/>
    </xf>
    <xf numFmtId="0" fontId="31" fillId="0" borderId="0" xfId="0" applyFont="1" applyFill="1"/>
    <xf numFmtId="0" fontId="31" fillId="0" borderId="0" xfId="0" applyFont="1" applyFill="1" applyAlignment="1">
      <alignment horizontal="right"/>
    </xf>
    <xf numFmtId="38" fontId="4" fillId="9" borderId="9" xfId="0" applyNumberFormat="1" applyFont="1" applyFill="1" applyBorder="1" applyAlignment="1" applyProtection="1">
      <alignment horizontal="right"/>
    </xf>
    <xf numFmtId="38" fontId="0" fillId="9" borderId="2" xfId="1" applyFont="1" applyFill="1" applyBorder="1"/>
    <xf numFmtId="180" fontId="4" fillId="13" borderId="9" xfId="0" applyNumberFormat="1" applyFont="1" applyFill="1" applyBorder="1"/>
    <xf numFmtId="180" fontId="4" fillId="13" borderId="2" xfId="0" applyNumberFormat="1" applyFont="1" applyFill="1" applyBorder="1"/>
    <xf numFmtId="180" fontId="0" fillId="13" borderId="2" xfId="0" applyNumberFormat="1" applyFill="1" applyBorder="1"/>
    <xf numFmtId="180" fontId="0" fillId="13" borderId="32" xfId="0" applyNumberFormat="1" applyFill="1" applyBorder="1"/>
    <xf numFmtId="180" fontId="0" fillId="13" borderId="2" xfId="0" applyNumberFormat="1" applyFill="1" applyBorder="1" applyAlignment="1">
      <alignment vertical="center"/>
    </xf>
    <xf numFmtId="180" fontId="0" fillId="13" borderId="9" xfId="0" applyNumberFormat="1" applyFill="1" applyBorder="1"/>
    <xf numFmtId="180" fontId="0" fillId="13" borderId="39" xfId="0" applyNumberFormat="1" applyFill="1" applyBorder="1"/>
    <xf numFmtId="180" fontId="0" fillId="13" borderId="40" xfId="0" applyNumberFormat="1" applyFill="1" applyBorder="1"/>
    <xf numFmtId="180" fontId="0" fillId="13" borderId="41" xfId="0" applyNumberFormat="1" applyFill="1" applyBorder="1"/>
    <xf numFmtId="180" fontId="31" fillId="13" borderId="2" xfId="0" applyNumberFormat="1" applyFont="1" applyFill="1" applyBorder="1"/>
    <xf numFmtId="0" fontId="31" fillId="3" borderId="34" xfId="0" applyFont="1" applyFill="1" applyBorder="1" applyAlignment="1" applyProtection="1">
      <alignment horizontal="left" vertical="center" wrapText="1"/>
    </xf>
    <xf numFmtId="0" fontId="33" fillId="0" borderId="32" xfId="0" applyFont="1" applyBorder="1"/>
    <xf numFmtId="0" fontId="33" fillId="0" borderId="28" xfId="0" applyFont="1" applyBorder="1" applyAlignment="1">
      <alignment horizontal="left"/>
    </xf>
    <xf numFmtId="0" fontId="33" fillId="0" borderId="28" xfId="0" applyFont="1" applyFill="1" applyBorder="1" applyAlignment="1">
      <alignment horizontal="left"/>
    </xf>
    <xf numFmtId="180" fontId="0" fillId="13" borderId="44" xfId="0" applyNumberFormat="1" applyFill="1" applyBorder="1"/>
    <xf numFmtId="180" fontId="0" fillId="13" borderId="0" xfId="0" applyNumberFormat="1" applyFill="1" applyBorder="1"/>
    <xf numFmtId="180" fontId="0" fillId="13" borderId="28" xfId="0" applyNumberFormat="1" applyFill="1" applyBorder="1"/>
    <xf numFmtId="180" fontId="31" fillId="13" borderId="44" xfId="0" applyNumberFormat="1" applyFont="1" applyFill="1" applyBorder="1"/>
    <xf numFmtId="180" fontId="31" fillId="13" borderId="0" xfId="0" applyNumberFormat="1" applyFont="1" applyFill="1" applyBorder="1"/>
    <xf numFmtId="180" fontId="31" fillId="13" borderId="28" xfId="0" applyNumberFormat="1" applyFont="1" applyFill="1" applyBorder="1"/>
    <xf numFmtId="38" fontId="0" fillId="6" borderId="30" xfId="0" applyNumberFormat="1" applyFill="1" applyBorder="1" applyAlignment="1">
      <alignment horizontal="right"/>
    </xf>
    <xf numFmtId="38" fontId="0" fillId="14" borderId="30" xfId="0" applyNumberFormat="1" applyFill="1" applyBorder="1"/>
    <xf numFmtId="180" fontId="0" fillId="14" borderId="2" xfId="0" applyNumberFormat="1" applyFill="1" applyBorder="1"/>
    <xf numFmtId="0" fontId="0" fillId="14" borderId="2" xfId="0" applyFill="1" applyBorder="1"/>
    <xf numFmtId="38" fontId="0" fillId="14" borderId="2" xfId="1" applyFont="1" applyFill="1" applyBorder="1"/>
    <xf numFmtId="38" fontId="0" fillId="6" borderId="0" xfId="0" applyNumberFormat="1" applyFill="1" applyBorder="1"/>
    <xf numFmtId="38" fontId="0" fillId="14" borderId="9" xfId="0" applyNumberFormat="1" applyFill="1" applyBorder="1"/>
    <xf numFmtId="38" fontId="31" fillId="14" borderId="2" xfId="1" applyFont="1" applyFill="1" applyBorder="1"/>
    <xf numFmtId="180" fontId="0" fillId="0" borderId="7" xfId="0" applyNumberFormat="1" applyFill="1" applyBorder="1"/>
    <xf numFmtId="38" fontId="31" fillId="14" borderId="9" xfId="1" applyFont="1" applyFill="1" applyBorder="1"/>
    <xf numFmtId="38" fontId="0" fillId="9" borderId="14" xfId="1" applyFont="1" applyFill="1" applyBorder="1"/>
    <xf numFmtId="38" fontId="0" fillId="14" borderId="7" xfId="1" applyFont="1" applyFill="1" applyBorder="1"/>
    <xf numFmtId="38" fontId="0" fillId="14" borderId="9" xfId="1" applyFont="1" applyFill="1" applyBorder="1"/>
    <xf numFmtId="0" fontId="19" fillId="0" borderId="0" xfId="0" applyFont="1"/>
    <xf numFmtId="38" fontId="0" fillId="14" borderId="0" xfId="0" applyNumberFormat="1" applyFill="1" applyBorder="1"/>
    <xf numFmtId="38" fontId="0" fillId="14" borderId="2" xfId="0" applyNumberFormat="1" applyFill="1" applyBorder="1"/>
    <xf numFmtId="38" fontId="0" fillId="14" borderId="9" xfId="0" applyNumberFormat="1" applyFill="1" applyBorder="1" applyAlignment="1">
      <alignment horizontal="right"/>
    </xf>
    <xf numFmtId="38" fontId="0" fillId="14" borderId="43" xfId="0" applyNumberFormat="1" applyFill="1" applyBorder="1" applyAlignment="1">
      <alignment horizontal="right"/>
    </xf>
    <xf numFmtId="180" fontId="0" fillId="15" borderId="2" xfId="0" applyNumberFormat="1" applyFill="1" applyBorder="1"/>
    <xf numFmtId="182" fontId="0" fillId="0" borderId="2" xfId="0" applyNumberFormat="1" applyFill="1" applyBorder="1"/>
    <xf numFmtId="38" fontId="0" fillId="7" borderId="9" xfId="1" applyFont="1" applyFill="1" applyBorder="1"/>
    <xf numFmtId="38" fontId="0" fillId="14" borderId="12" xfId="1" applyFont="1" applyFill="1" applyBorder="1"/>
    <xf numFmtId="180" fontId="0" fillId="14" borderId="9" xfId="0" applyNumberFormat="1" applyFill="1" applyBorder="1"/>
    <xf numFmtId="179" fontId="31" fillId="9" borderId="14" xfId="0" applyNumberFormat="1" applyFont="1" applyFill="1" applyBorder="1"/>
    <xf numFmtId="38" fontId="14" fillId="0" borderId="95" xfId="3" applyNumberFormat="1" applyFill="1" applyBorder="1">
      <alignment vertical="center"/>
    </xf>
    <xf numFmtId="177" fontId="0" fillId="15" borderId="2" xfId="0" applyNumberFormat="1" applyFill="1" applyBorder="1" applyProtection="1">
      <protection locked="0"/>
    </xf>
    <xf numFmtId="180" fontId="26" fillId="0" borderId="2" xfId="3" applyNumberFormat="1" applyFont="1" applyFill="1" applyBorder="1">
      <alignment vertical="center"/>
    </xf>
    <xf numFmtId="180" fontId="26" fillId="0" borderId="73" xfId="3" applyNumberFormat="1" applyFont="1" applyFill="1" applyBorder="1">
      <alignment vertical="center"/>
    </xf>
    <xf numFmtId="180" fontId="26" fillId="0" borderId="74" xfId="3" applyNumberFormat="1" applyFont="1" applyFill="1" applyBorder="1">
      <alignment vertical="center"/>
    </xf>
    <xf numFmtId="180" fontId="26" fillId="0" borderId="5" xfId="3" applyNumberFormat="1" applyFont="1" applyFill="1" applyBorder="1">
      <alignment vertical="center"/>
    </xf>
    <xf numFmtId="38" fontId="4" fillId="0" borderId="5" xfId="1" applyFont="1" applyFill="1" applyBorder="1" applyProtection="1">
      <protection locked="0"/>
    </xf>
    <xf numFmtId="38" fontId="4" fillId="0" borderId="5" xfId="0" applyNumberFormat="1" applyFont="1" applyFill="1" applyBorder="1" applyProtection="1">
      <protection locked="0"/>
    </xf>
    <xf numFmtId="38" fontId="4" fillId="0" borderId="1" xfId="0" applyNumberFormat="1" applyFont="1" applyFill="1" applyBorder="1" applyAlignment="1" applyProtection="1">
      <alignment wrapText="1"/>
      <protection locked="0"/>
    </xf>
    <xf numFmtId="38" fontId="4" fillId="0" borderId="1" xfId="1" applyFont="1" applyFill="1" applyBorder="1" applyProtection="1">
      <protection locked="0"/>
    </xf>
    <xf numFmtId="38" fontId="4" fillId="0" borderId="45" xfId="0" applyNumberFormat="1" applyFont="1" applyFill="1" applyBorder="1" applyProtection="1">
      <protection locked="0"/>
    </xf>
    <xf numFmtId="38" fontId="4" fillId="0" borderId="103" xfId="0" applyNumberFormat="1" applyFont="1" applyFill="1" applyBorder="1" applyProtection="1">
      <protection locked="0"/>
    </xf>
    <xf numFmtId="0" fontId="4" fillId="0" borderId="48" xfId="0" applyFont="1" applyFill="1" applyBorder="1" applyProtection="1">
      <protection locked="0"/>
    </xf>
    <xf numFmtId="0" fontId="6" fillId="0" borderId="63" xfId="0" applyFont="1" applyFill="1" applyBorder="1" applyProtection="1">
      <protection locked="0"/>
    </xf>
    <xf numFmtId="0" fontId="6" fillId="0" borderId="101" xfId="0" applyFont="1" applyFill="1" applyBorder="1" applyProtection="1">
      <protection locked="0"/>
    </xf>
    <xf numFmtId="0" fontId="6" fillId="0" borderId="64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Fill="1" applyBorder="1" applyProtection="1">
      <protection locked="0"/>
    </xf>
    <xf numFmtId="0" fontId="6" fillId="0" borderId="6" xfId="0" applyFont="1" applyFill="1" applyBorder="1" applyProtection="1">
      <protection locked="0"/>
    </xf>
    <xf numFmtId="0" fontId="4" fillId="0" borderId="104" xfId="0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11" xfId="0" applyFont="1" applyFill="1" applyBorder="1" applyProtection="1">
      <protection locked="0"/>
    </xf>
    <xf numFmtId="0" fontId="0" fillId="0" borderId="112" xfId="0" applyFont="1" applyFill="1" applyBorder="1" applyProtection="1">
      <protection locked="0"/>
    </xf>
    <xf numFmtId="38" fontId="4" fillId="0" borderId="113" xfId="0" applyNumberFormat="1" applyFont="1" applyFill="1" applyBorder="1" applyAlignment="1" applyProtection="1">
      <alignment wrapText="1"/>
      <protection locked="0"/>
    </xf>
    <xf numFmtId="38" fontId="4" fillId="0" borderId="113" xfId="1" applyFont="1" applyFill="1" applyBorder="1" applyProtection="1">
      <protection locked="0"/>
    </xf>
    <xf numFmtId="38" fontId="4" fillId="0" borderId="33" xfId="0" applyNumberFormat="1" applyFont="1" applyFill="1" applyBorder="1" applyProtection="1">
      <protection locked="0"/>
    </xf>
    <xf numFmtId="0" fontId="4" fillId="0" borderId="104" xfId="0" applyFont="1" applyFill="1" applyBorder="1" applyProtection="1">
      <protection locked="0"/>
    </xf>
    <xf numFmtId="0" fontId="0" fillId="0" borderId="100" xfId="0" applyFont="1" applyFill="1" applyBorder="1" applyProtection="1">
      <protection locked="0"/>
    </xf>
    <xf numFmtId="38" fontId="4" fillId="0" borderId="3" xfId="0" applyNumberFormat="1" applyFont="1" applyFill="1" applyBorder="1" applyAlignment="1" applyProtection="1">
      <alignment wrapText="1"/>
      <protection locked="0"/>
    </xf>
    <xf numFmtId="38" fontId="4" fillId="0" borderId="3" xfId="1" applyFont="1" applyFill="1" applyBorder="1" applyProtection="1">
      <protection locked="0"/>
    </xf>
    <xf numFmtId="38" fontId="4" fillId="0" borderId="110" xfId="0" applyNumberFormat="1" applyFont="1" applyFill="1" applyBorder="1" applyProtection="1">
      <protection locked="0"/>
    </xf>
    <xf numFmtId="38" fontId="4" fillId="0" borderId="108" xfId="0" applyNumberFormat="1" applyFont="1" applyFill="1" applyBorder="1" applyProtection="1">
      <protection locked="0"/>
    </xf>
    <xf numFmtId="38" fontId="4" fillId="0" borderId="109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Border="1" applyProtection="1">
      <protection locked="0"/>
    </xf>
    <xf numFmtId="38" fontId="4" fillId="0" borderId="0" xfId="0" applyNumberFormat="1" applyFont="1" applyFill="1" applyBorder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67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Border="1" applyAlignment="1" applyProtection="1">
      <alignment horizontal="left" vertical="center"/>
      <protection locked="0"/>
    </xf>
    <xf numFmtId="176" fontId="31" fillId="0" borderId="62" xfId="0" applyNumberFormat="1" applyFont="1" applyFill="1" applyBorder="1"/>
    <xf numFmtId="0" fontId="17" fillId="5" borderId="0" xfId="0" applyFont="1" applyFill="1" applyAlignment="1">
      <alignment horizont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4" fillId="0" borderId="48" xfId="3" applyBorder="1" applyAlignment="1">
      <alignment horizontal="center" vertical="center"/>
    </xf>
    <xf numFmtId="0" fontId="14" fillId="0" borderId="44" xfId="3" applyBorder="1" applyAlignment="1">
      <alignment horizontal="center" vertical="center"/>
    </xf>
    <xf numFmtId="0" fontId="14" fillId="0" borderId="37" xfId="3" applyBorder="1" applyAlignment="1">
      <alignment horizontal="center" vertical="center"/>
    </xf>
    <xf numFmtId="0" fontId="14" fillId="0" borderId="32" xfId="3" applyBorder="1" applyAlignment="1">
      <alignment horizontal="center" vertical="center"/>
    </xf>
    <xf numFmtId="0" fontId="15" fillId="0" borderId="49" xfId="3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/>
    </xf>
    <xf numFmtId="0" fontId="6" fillId="0" borderId="103" xfId="0" applyFont="1" applyFill="1" applyBorder="1" applyAlignment="1" applyProtection="1">
      <alignment horizontal="center" vertical="center" wrapText="1"/>
      <protection locked="0"/>
    </xf>
    <xf numFmtId="0" fontId="4" fillId="0" borderId="105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106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Alignment="1" applyProtection="1">
      <alignment horizontal="left"/>
      <protection locked="0"/>
    </xf>
    <xf numFmtId="0" fontId="4" fillId="0" borderId="107" xfId="0" applyFont="1" applyFill="1" applyBorder="1" applyAlignment="1" applyProtection="1">
      <alignment horizontal="left"/>
      <protection locked="0"/>
    </xf>
    <xf numFmtId="0" fontId="4" fillId="0" borderId="58" xfId="0" applyFont="1" applyFill="1" applyBorder="1" applyAlignment="1" applyProtection="1">
      <alignment horizontal="left"/>
      <protection locked="0"/>
    </xf>
    <xf numFmtId="0" fontId="11" fillId="0" borderId="101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6" fillId="0" borderId="10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75" xfId="3" applyFont="1" applyBorder="1" applyAlignment="1">
      <alignment horizontal="center" vertical="center"/>
    </xf>
    <xf numFmtId="0" fontId="26" fillId="0" borderId="76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33" fillId="12" borderId="36" xfId="0" applyFont="1" applyFill="1" applyBorder="1" applyAlignment="1">
      <alignment horizontal="center" vertical="center" wrapText="1"/>
    </xf>
    <xf numFmtId="0" fontId="33" fillId="12" borderId="4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9" borderId="36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33" fillId="12" borderId="30" xfId="0" applyFont="1" applyFill="1" applyBorder="1" applyAlignment="1">
      <alignment horizontal="center" vertical="center" wrapText="1"/>
    </xf>
    <xf numFmtId="0" fontId="33" fillId="12" borderId="38" xfId="0" applyFont="1" applyFill="1" applyBorder="1" applyAlignment="1">
      <alignment horizontal="center" vertical="center" wrapText="1"/>
    </xf>
    <xf numFmtId="0" fontId="6" fillId="10" borderId="30" xfId="0" applyFont="1" applyFill="1" applyBorder="1" applyAlignment="1">
      <alignment horizontal="center" vertical="center" wrapText="1"/>
    </xf>
    <xf numFmtId="0" fontId="6" fillId="10" borderId="38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33" fillId="12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9" borderId="4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9" borderId="37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42" xfId="0" applyNumberFormat="1" applyFont="1" applyFill="1" applyBorder="1" applyAlignment="1">
      <alignment horizontal="center" vertical="center" wrapText="1"/>
    </xf>
    <xf numFmtId="0" fontId="6" fillId="0" borderId="39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6" fillId="11" borderId="42" xfId="0" applyFont="1" applyFill="1" applyBorder="1" applyAlignment="1">
      <alignment horizontal="center" vertical="center" wrapText="1"/>
    </xf>
    <xf numFmtId="0" fontId="6" fillId="11" borderId="3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6" fillId="10" borderId="37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0" fillId="0" borderId="48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46" xfId="0" applyNumberFormat="1" applyFont="1" applyBorder="1" applyAlignment="1" applyProtection="1">
      <alignment horizontal="left" vertical="center"/>
    </xf>
    <xf numFmtId="0" fontId="4" fillId="0" borderId="56" xfId="0" applyNumberFormat="1" applyFont="1" applyBorder="1" applyAlignment="1" applyProtection="1">
      <alignment horizontal="left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</cellXfs>
  <cellStyles count="23">
    <cellStyle name="パーセント 2" xfId="11" xr:uid="{00000000-0005-0000-0000-000000000000}"/>
    <cellStyle name="メモ 2" xfId="18" xr:uid="{00000000-0005-0000-0000-000001000000}"/>
    <cellStyle name="計算 2" xfId="19" xr:uid="{00000000-0005-0000-0000-000002000000}"/>
    <cellStyle name="桁区切り" xfId="1" builtinId="6"/>
    <cellStyle name="桁区切り 2" xfId="2" xr:uid="{00000000-0005-0000-0000-000004000000}"/>
    <cellStyle name="桁区切り 3" xfId="4" xr:uid="{00000000-0005-0000-0000-000005000000}"/>
    <cellStyle name="桁区切り 4" xfId="5" xr:uid="{00000000-0005-0000-0000-000006000000}"/>
    <cellStyle name="桁区切り 4 2" xfId="16" xr:uid="{00000000-0005-0000-0000-000007000000}"/>
    <cellStyle name="桁区切り 5" xfId="10" xr:uid="{00000000-0005-0000-0000-000008000000}"/>
    <cellStyle name="桁区切り 5 2" xfId="14" xr:uid="{00000000-0005-0000-0000-000009000000}"/>
    <cellStyle name="集計 2" xfId="20" xr:uid="{00000000-0005-0000-0000-00000A000000}"/>
    <cellStyle name="出力 2" xfId="21" xr:uid="{00000000-0005-0000-0000-00000B000000}"/>
    <cellStyle name="入力 2" xfId="22" xr:uid="{00000000-0005-0000-0000-00000C000000}"/>
    <cellStyle name="標準" xfId="0" builtinId="0"/>
    <cellStyle name="標準 2" xfId="3" xr:uid="{00000000-0005-0000-0000-00000E000000}"/>
    <cellStyle name="標準 2 2" xfId="12" xr:uid="{00000000-0005-0000-0000-00000F000000}"/>
    <cellStyle name="標準 3" xfId="6" xr:uid="{00000000-0005-0000-0000-000010000000}"/>
    <cellStyle name="標準 4" xfId="7" xr:uid="{00000000-0005-0000-0000-000011000000}"/>
    <cellStyle name="標準 5" xfId="8" xr:uid="{00000000-0005-0000-0000-000012000000}"/>
    <cellStyle name="標準 5 2" xfId="15" xr:uid="{00000000-0005-0000-0000-000013000000}"/>
    <cellStyle name="標準 6" xfId="9" xr:uid="{00000000-0005-0000-0000-000014000000}"/>
    <cellStyle name="標準 6 2" xfId="13" xr:uid="{00000000-0005-0000-0000-000015000000}"/>
    <cellStyle name="標準 7" xfId="17" xr:uid="{00000000-0005-0000-0000-000016000000}"/>
  </cellStyles>
  <dxfs count="0"/>
  <tableStyles count="0" defaultTableStyle="TableStyleMedium9" defaultPivotStyle="PivotStyleLight16"/>
  <colors>
    <mruColors>
      <color rgb="FF99FF99"/>
      <color rgb="FF0000FF"/>
      <color rgb="FFFF00FF"/>
      <color rgb="FF00FFFF"/>
      <color rgb="FF66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91</xdr:row>
          <xdr:rowOff>161925</xdr:rowOff>
        </xdr:from>
        <xdr:to>
          <xdr:col>10</xdr:col>
          <xdr:colOff>76200</xdr:colOff>
          <xdr:row>145</xdr:row>
          <xdr:rowOff>47625</xdr:rowOff>
        </xdr:to>
        <xdr:sp macro="" textlink="">
          <xdr:nvSpPr>
            <xdr:cNvPr id="5209" name="Object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10</xdr:col>
          <xdr:colOff>104775</xdr:colOff>
          <xdr:row>52</xdr:row>
          <xdr:rowOff>161925</xdr:rowOff>
        </xdr:to>
        <xdr:sp macro="" textlink="">
          <xdr:nvSpPr>
            <xdr:cNvPr id="5210" name="Object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52</xdr:row>
          <xdr:rowOff>0</xdr:rowOff>
        </xdr:from>
        <xdr:to>
          <xdr:col>10</xdr:col>
          <xdr:colOff>114300</xdr:colOff>
          <xdr:row>92</xdr:row>
          <xdr:rowOff>76200</xdr:rowOff>
        </xdr:to>
        <xdr:sp macro="" textlink="">
          <xdr:nvSpPr>
            <xdr:cNvPr id="5206" name="Object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781051</xdr:colOff>
      <xdr:row>5</xdr:row>
      <xdr:rowOff>133350</xdr:rowOff>
    </xdr:from>
    <xdr:to>
      <xdr:col>7</xdr:col>
      <xdr:colOff>180976</xdr:colOff>
      <xdr:row>7</xdr:row>
      <xdr:rowOff>190500</xdr:rowOff>
    </xdr:to>
    <xdr:sp macro="" textlink="">
      <xdr:nvSpPr>
        <xdr:cNvPr id="2359" name="AutoShape 3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>
          <a:spLocks noChangeArrowheads="1"/>
        </xdr:cNvSpPr>
      </xdr:nvSpPr>
      <xdr:spPr bwMode="auto">
        <a:xfrm>
          <a:off x="8458201" y="1609725"/>
          <a:ext cx="361950" cy="552450"/>
        </a:xfrm>
        <a:prstGeom prst="upArrow">
          <a:avLst>
            <a:gd name="adj1" fmla="val 50000"/>
            <a:gd name="adj2" fmla="val 32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4</xdr:row>
      <xdr:rowOff>0</xdr:rowOff>
    </xdr:from>
    <xdr:to>
      <xdr:col>8</xdr:col>
      <xdr:colOff>361950</xdr:colOff>
      <xdr:row>4</xdr:row>
      <xdr:rowOff>0</xdr:rowOff>
    </xdr:to>
    <xdr:sp macro="" textlink="">
      <xdr:nvSpPr>
        <xdr:cNvPr id="2361" name="Line 5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>
          <a:spLocks noChangeShapeType="1"/>
        </xdr:cNvSpPr>
      </xdr:nvSpPr>
      <xdr:spPr bwMode="auto">
        <a:xfrm flipH="1">
          <a:off x="9801225" y="183832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361950</xdr:colOff>
      <xdr:row>3</xdr:row>
      <xdr:rowOff>57150</xdr:rowOff>
    </xdr:from>
    <xdr:ext cx="1447800" cy="4667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886950" y="876300"/>
          <a:ext cx="14478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38099</xdr:rowOff>
    </xdr:from>
    <xdr:to>
      <xdr:col>8</xdr:col>
      <xdr:colOff>9526</xdr:colOff>
      <xdr:row>6</xdr:row>
      <xdr:rowOff>190500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428626" y="276224"/>
          <a:ext cx="6781800" cy="1343026"/>
        </a:xfrm>
        <a:prstGeom prst="flowChartProcess">
          <a:avLst/>
        </a:prstGeom>
        <a:solidFill>
          <a:srgbClr val="FFFFFF"/>
        </a:solidFill>
        <a:ln w="3175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800"/>
        </a:p>
        <a:p>
          <a:pPr algn="l"/>
          <a:r>
            <a:rPr kumimoji="1" lang="ja-JP" altLang="en-US" sz="1100" b="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 b="1">
              <a:solidFill>
                <a:srgbClr val="FF0000"/>
              </a:solidFill>
            </a:rPr>
            <a:t>分析結果総括</a:t>
          </a:r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　・　この分析結果は、下記の「産業連関表の経済波及効果分析の注意点」を踏まえたうえで評価してください。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・　就業誘発者数、雇用誘発者数については、分析上、就業（雇用）誘発が測定されても、現実の経済では</a:t>
          </a:r>
          <a:endParaRPr kumimoji="1" lang="en-US" altLang="ja-JP" sz="1100"/>
        </a:p>
        <a:p>
          <a:pPr algn="l"/>
          <a:r>
            <a:rPr kumimoji="1" lang="en-US" altLang="ja-JP" sz="1100"/>
            <a:t> </a:t>
          </a:r>
          <a:r>
            <a:rPr kumimoji="1" lang="ja-JP" altLang="en-US" sz="1100"/>
            <a:t>　時間外勤務等で対応することが多いと考えられるため、特に注意が必要です。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438150</xdr:rowOff>
        </xdr:from>
        <xdr:to>
          <xdr:col>8</xdr:col>
          <xdr:colOff>9525</xdr:colOff>
          <xdr:row>66</xdr:row>
          <xdr:rowOff>38100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3</xdr:row>
      <xdr:rowOff>85725</xdr:rowOff>
    </xdr:from>
    <xdr:to>
      <xdr:col>3</xdr:col>
      <xdr:colOff>781050</xdr:colOff>
      <xdr:row>3</xdr:row>
      <xdr:rowOff>304800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743075" y="657225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190500</xdr:colOff>
      <xdr:row>52</xdr:row>
      <xdr:rowOff>95251</xdr:rowOff>
    </xdr:from>
    <xdr:to>
      <xdr:col>6</xdr:col>
      <xdr:colOff>742950</xdr:colOff>
      <xdr:row>52</xdr:row>
      <xdr:rowOff>304801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667000" y="10287001"/>
          <a:ext cx="2476500" cy="209550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142875</xdr:colOff>
      <xdr:row>198</xdr:row>
      <xdr:rowOff>85725</xdr:rowOff>
    </xdr:from>
    <xdr:to>
      <xdr:col>11</xdr:col>
      <xdr:colOff>676275</xdr:colOff>
      <xdr:row>198</xdr:row>
      <xdr:rowOff>314325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7429500" y="38661975"/>
          <a:ext cx="2457450" cy="228600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209550</xdr:colOff>
      <xdr:row>3</xdr:row>
      <xdr:rowOff>85725</xdr:rowOff>
    </xdr:from>
    <xdr:to>
      <xdr:col>6</xdr:col>
      <xdr:colOff>762000</xdr:colOff>
      <xdr:row>3</xdr:row>
      <xdr:rowOff>304800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4610100" y="657225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219075</xdr:colOff>
      <xdr:row>3</xdr:row>
      <xdr:rowOff>95250</xdr:rowOff>
    </xdr:from>
    <xdr:to>
      <xdr:col>11</xdr:col>
      <xdr:colOff>771525</xdr:colOff>
      <xdr:row>3</xdr:row>
      <xdr:rowOff>314325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429750" y="66675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209550</xdr:colOff>
      <xdr:row>3</xdr:row>
      <xdr:rowOff>85725</xdr:rowOff>
    </xdr:from>
    <xdr:to>
      <xdr:col>17</xdr:col>
      <xdr:colOff>762000</xdr:colOff>
      <xdr:row>3</xdr:row>
      <xdr:rowOff>304800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5230475" y="657225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228600</xdr:colOff>
      <xdr:row>52</xdr:row>
      <xdr:rowOff>95250</xdr:rowOff>
    </xdr:from>
    <xdr:to>
      <xdr:col>11</xdr:col>
      <xdr:colOff>781050</xdr:colOff>
      <xdr:row>52</xdr:row>
      <xdr:rowOff>314325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9439275" y="1028700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200025</xdr:colOff>
      <xdr:row>52</xdr:row>
      <xdr:rowOff>114300</xdr:rowOff>
    </xdr:from>
    <xdr:to>
      <xdr:col>17</xdr:col>
      <xdr:colOff>752475</xdr:colOff>
      <xdr:row>52</xdr:row>
      <xdr:rowOff>333375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5220950" y="1030605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219075</xdr:colOff>
      <xdr:row>100</xdr:row>
      <xdr:rowOff>66675</xdr:rowOff>
    </xdr:from>
    <xdr:to>
      <xdr:col>3</xdr:col>
      <xdr:colOff>771525</xdr:colOff>
      <xdr:row>100</xdr:row>
      <xdr:rowOff>285750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1733550" y="19592925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142875</xdr:colOff>
      <xdr:row>100</xdr:row>
      <xdr:rowOff>104775</xdr:rowOff>
    </xdr:from>
    <xdr:to>
      <xdr:col>11</xdr:col>
      <xdr:colOff>771525</xdr:colOff>
      <xdr:row>100</xdr:row>
      <xdr:rowOff>342900</xdr:rowOff>
    </xdr:to>
    <xdr:sp macro="" textlink="">
      <xdr:nvSpPr>
        <xdr:cNvPr id="27" name="右矢印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4543425" y="19631025"/>
          <a:ext cx="5438775" cy="23812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190500</xdr:colOff>
      <xdr:row>100</xdr:row>
      <xdr:rowOff>95250</xdr:rowOff>
    </xdr:from>
    <xdr:to>
      <xdr:col>17</xdr:col>
      <xdr:colOff>742950</xdr:colOff>
      <xdr:row>100</xdr:row>
      <xdr:rowOff>314325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15211425" y="1962150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200025</xdr:colOff>
      <xdr:row>149</xdr:row>
      <xdr:rowOff>104775</xdr:rowOff>
    </xdr:from>
    <xdr:to>
      <xdr:col>11</xdr:col>
      <xdr:colOff>771525</xdr:colOff>
      <xdr:row>149</xdr:row>
      <xdr:rowOff>342900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676525" y="29156025"/>
          <a:ext cx="7305675" cy="23812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219075</xdr:colOff>
      <xdr:row>149</xdr:row>
      <xdr:rowOff>104775</xdr:rowOff>
    </xdr:from>
    <xdr:to>
      <xdr:col>17</xdr:col>
      <xdr:colOff>771525</xdr:colOff>
      <xdr:row>149</xdr:row>
      <xdr:rowOff>323850</xdr:rowOff>
    </xdr:to>
    <xdr:sp macro="" textlink="">
      <xdr:nvSpPr>
        <xdr:cNvPr id="30" name="右矢印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15240000" y="29156025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219075</xdr:colOff>
      <xdr:row>198</xdr:row>
      <xdr:rowOff>76200</xdr:rowOff>
    </xdr:from>
    <xdr:to>
      <xdr:col>4</xdr:col>
      <xdr:colOff>771525</xdr:colOff>
      <xdr:row>198</xdr:row>
      <xdr:rowOff>295275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2695575" y="3865245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200025</xdr:colOff>
      <xdr:row>198</xdr:row>
      <xdr:rowOff>76200</xdr:rowOff>
    </xdr:from>
    <xdr:to>
      <xdr:col>17</xdr:col>
      <xdr:colOff>752475</xdr:colOff>
      <xdr:row>198</xdr:row>
      <xdr:rowOff>295275</xdr:rowOff>
    </xdr:to>
    <xdr:sp macro="" textlink="">
      <xdr:nvSpPr>
        <xdr:cNvPr id="33" name="右矢印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5220950" y="3865245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238125</xdr:colOff>
      <xdr:row>247</xdr:row>
      <xdr:rowOff>66675</xdr:rowOff>
    </xdr:from>
    <xdr:to>
      <xdr:col>11</xdr:col>
      <xdr:colOff>809625</xdr:colOff>
      <xdr:row>247</xdr:row>
      <xdr:rowOff>304800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4638675" y="48167925"/>
          <a:ext cx="5381625" cy="23812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180975</xdr:colOff>
      <xdr:row>247</xdr:row>
      <xdr:rowOff>104775</xdr:rowOff>
    </xdr:from>
    <xdr:to>
      <xdr:col>17</xdr:col>
      <xdr:colOff>733425</xdr:colOff>
      <xdr:row>247</xdr:row>
      <xdr:rowOff>323850</xdr:rowOff>
    </xdr:to>
    <xdr:sp macro="" textlink="">
      <xdr:nvSpPr>
        <xdr:cNvPr id="36" name="右矢印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15201900" y="48206025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285750</xdr:colOff>
          <xdr:row>1</xdr:row>
          <xdr:rowOff>228600</xdr:rowOff>
        </xdr:from>
        <xdr:to>
          <xdr:col>16</xdr:col>
          <xdr:colOff>1000125</xdr:colOff>
          <xdr:row>2</xdr:row>
          <xdr:rowOff>247650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8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3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wmf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45"/>
  <sheetViews>
    <sheetView tabSelected="1" zoomScaleNormal="100" zoomScaleSheetLayoutView="115" workbookViewId="0">
      <selection activeCell="C1" sqref="C1"/>
    </sheetView>
  </sheetViews>
  <sheetFormatPr defaultColWidth="18.625" defaultRowHeight="12.75" customHeight="1" x14ac:dyDescent="0.15"/>
  <cols>
    <col min="1" max="1" width="2.625" style="36" customWidth="1"/>
    <col min="2" max="11" width="9" style="36" customWidth="1"/>
    <col min="12" max="16384" width="18.625" style="36"/>
  </cols>
  <sheetData>
    <row r="1" spans="2:11" ht="23.25" customHeight="1" x14ac:dyDescent="0.15"/>
    <row r="2" spans="2:11" ht="20.25" customHeight="1" x14ac:dyDescent="0.15">
      <c r="B2" s="413" t="s">
        <v>137</v>
      </c>
      <c r="C2" s="413"/>
      <c r="D2" s="413"/>
      <c r="E2" s="413"/>
      <c r="F2" s="413"/>
      <c r="G2" s="413"/>
      <c r="H2" s="413"/>
      <c r="I2" s="413"/>
      <c r="J2" s="413"/>
      <c r="K2" s="94"/>
    </row>
    <row r="3" spans="2:11" ht="28.5" customHeight="1" x14ac:dyDescent="0.15"/>
    <row r="4" spans="2:11" ht="28.5" customHeight="1" x14ac:dyDescent="0.15"/>
    <row r="5" spans="2:11" ht="22.5" customHeight="1" x14ac:dyDescent="0.15"/>
    <row r="6" spans="2:11" ht="15.75" customHeight="1" x14ac:dyDescent="0.15"/>
    <row r="7" spans="2:11" ht="13.5" x14ac:dyDescent="0.15"/>
    <row r="8" spans="2:11" ht="13.5" x14ac:dyDescent="0.15"/>
    <row r="9" spans="2:11" ht="13.5" x14ac:dyDescent="0.15"/>
    <row r="10" spans="2:11" ht="13.5" x14ac:dyDescent="0.15"/>
    <row r="11" spans="2:11" ht="13.5" x14ac:dyDescent="0.15"/>
    <row r="12" spans="2:11" ht="13.5" x14ac:dyDescent="0.15"/>
    <row r="13" spans="2:11" ht="13.5" x14ac:dyDescent="0.15"/>
    <row r="14" spans="2:11" ht="13.5" x14ac:dyDescent="0.15"/>
    <row r="15" spans="2:11" ht="13.5" x14ac:dyDescent="0.15"/>
    <row r="16" spans="2:11" ht="13.5" x14ac:dyDescent="0.15"/>
    <row r="17" ht="13.5" x14ac:dyDescent="0.15"/>
    <row r="18" ht="13.5" x14ac:dyDescent="0.15"/>
    <row r="19" ht="13.5" x14ac:dyDescent="0.15"/>
    <row r="20" ht="13.5" x14ac:dyDescent="0.15"/>
    <row r="21" ht="13.5" x14ac:dyDescent="0.15"/>
    <row r="22" ht="13.5" x14ac:dyDescent="0.15"/>
    <row r="23" ht="13.5" x14ac:dyDescent="0.15"/>
    <row r="24" ht="13.5" x14ac:dyDescent="0.15"/>
    <row r="25" ht="13.5" x14ac:dyDescent="0.15"/>
    <row r="26" ht="13.5" x14ac:dyDescent="0.15"/>
    <row r="27" ht="13.5" x14ac:dyDescent="0.15"/>
    <row r="28" ht="13.5" x14ac:dyDescent="0.15"/>
    <row r="29" ht="13.5" x14ac:dyDescent="0.15"/>
    <row r="30" ht="13.5" x14ac:dyDescent="0.15"/>
    <row r="31" ht="13.5" x14ac:dyDescent="0.15"/>
    <row r="32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  <row r="41" ht="13.5" x14ac:dyDescent="0.15"/>
    <row r="42" ht="13.5" x14ac:dyDescent="0.15"/>
    <row r="43" ht="13.5" x14ac:dyDescent="0.15"/>
    <row r="44" ht="13.5" x14ac:dyDescent="0.15"/>
    <row r="45" ht="13.5" x14ac:dyDescent="0.15"/>
    <row r="46" ht="13.5" x14ac:dyDescent="0.15"/>
    <row r="47" ht="13.5" x14ac:dyDescent="0.15"/>
    <row r="48" ht="13.5" x14ac:dyDescent="0.15"/>
    <row r="49" ht="13.5" x14ac:dyDescent="0.15"/>
    <row r="50" ht="13.5" x14ac:dyDescent="0.15"/>
    <row r="51" ht="13.5" x14ac:dyDescent="0.15"/>
    <row r="52" ht="13.5" x14ac:dyDescent="0.15"/>
    <row r="53" ht="13.5" x14ac:dyDescent="0.15"/>
    <row r="54" ht="13.5" x14ac:dyDescent="0.15"/>
    <row r="55" ht="13.5" x14ac:dyDescent="0.15"/>
    <row r="56" ht="13.5" x14ac:dyDescent="0.15"/>
    <row r="57" ht="13.5" x14ac:dyDescent="0.15"/>
    <row r="58" ht="13.5" x14ac:dyDescent="0.15"/>
    <row r="59" ht="13.5" x14ac:dyDescent="0.15"/>
    <row r="60" ht="13.5" x14ac:dyDescent="0.15"/>
    <row r="61" ht="13.5" x14ac:dyDescent="0.15"/>
    <row r="62" ht="13.5" x14ac:dyDescent="0.15"/>
    <row r="63" ht="13.5" x14ac:dyDescent="0.15"/>
    <row r="64" ht="13.5" x14ac:dyDescent="0.15"/>
    <row r="65" ht="13.5" x14ac:dyDescent="0.15"/>
    <row r="66" ht="13.5" x14ac:dyDescent="0.15"/>
    <row r="67" ht="13.5" x14ac:dyDescent="0.15"/>
    <row r="68" ht="13.5" x14ac:dyDescent="0.15"/>
    <row r="69" ht="13.5" x14ac:dyDescent="0.15"/>
    <row r="70" ht="13.5" x14ac:dyDescent="0.15"/>
    <row r="71" ht="13.5" x14ac:dyDescent="0.15"/>
    <row r="72" ht="13.5" x14ac:dyDescent="0.15"/>
    <row r="73" ht="13.5" x14ac:dyDescent="0.15"/>
    <row r="74" ht="13.5" x14ac:dyDescent="0.15"/>
    <row r="75" ht="13.5" x14ac:dyDescent="0.15"/>
    <row r="76" ht="13.5" x14ac:dyDescent="0.15"/>
    <row r="77" ht="13.5" x14ac:dyDescent="0.15"/>
    <row r="78" ht="13.5" x14ac:dyDescent="0.15"/>
    <row r="79" ht="13.5" x14ac:dyDescent="0.15"/>
    <row r="80" ht="13.5" x14ac:dyDescent="0.15"/>
    <row r="81" ht="13.5" x14ac:dyDescent="0.15"/>
    <row r="82" ht="13.5" x14ac:dyDescent="0.15"/>
    <row r="83" ht="13.5" x14ac:dyDescent="0.15"/>
    <row r="84" ht="13.5" x14ac:dyDescent="0.15"/>
    <row r="85" ht="13.5" x14ac:dyDescent="0.15"/>
    <row r="86" ht="13.5" x14ac:dyDescent="0.15"/>
    <row r="87" ht="13.5" x14ac:dyDescent="0.15"/>
    <row r="88" ht="13.5" x14ac:dyDescent="0.15"/>
    <row r="89" ht="13.5" x14ac:dyDescent="0.15"/>
    <row r="90" ht="13.5" x14ac:dyDescent="0.15"/>
    <row r="91" ht="13.5" x14ac:dyDescent="0.15"/>
    <row r="92" ht="13.5" x14ac:dyDescent="0.15"/>
    <row r="93" ht="13.5" x14ac:dyDescent="0.15"/>
    <row r="94" ht="13.5" x14ac:dyDescent="0.15"/>
    <row r="95" ht="13.5" x14ac:dyDescent="0.15"/>
    <row r="96" ht="13.5" x14ac:dyDescent="0.15"/>
    <row r="97" ht="13.5" x14ac:dyDescent="0.15"/>
    <row r="98" ht="13.5" x14ac:dyDescent="0.15"/>
    <row r="99" ht="13.5" x14ac:dyDescent="0.15"/>
    <row r="100" ht="13.5" x14ac:dyDescent="0.15"/>
    <row r="101" ht="13.5" x14ac:dyDescent="0.15"/>
    <row r="102" ht="13.5" x14ac:dyDescent="0.15"/>
    <row r="103" ht="13.5" x14ac:dyDescent="0.15"/>
    <row r="104" ht="13.5" x14ac:dyDescent="0.15"/>
    <row r="105" ht="13.5" x14ac:dyDescent="0.15"/>
    <row r="106" ht="13.5" x14ac:dyDescent="0.15"/>
    <row r="107" ht="13.5" x14ac:dyDescent="0.15"/>
    <row r="108" ht="13.5" x14ac:dyDescent="0.15"/>
    <row r="109" ht="13.5" x14ac:dyDescent="0.15"/>
    <row r="110" ht="13.5" x14ac:dyDescent="0.15"/>
    <row r="111" ht="13.5" x14ac:dyDescent="0.15"/>
    <row r="112" ht="13.5" x14ac:dyDescent="0.15"/>
    <row r="113" ht="13.5" x14ac:dyDescent="0.15"/>
    <row r="114" ht="13.5" x14ac:dyDescent="0.15"/>
    <row r="115" ht="13.5" x14ac:dyDescent="0.15"/>
    <row r="116" ht="13.5" x14ac:dyDescent="0.15"/>
    <row r="117" ht="13.5" x14ac:dyDescent="0.15"/>
    <row r="118" ht="13.5" x14ac:dyDescent="0.15"/>
    <row r="119" ht="13.5" x14ac:dyDescent="0.15"/>
    <row r="120" ht="13.5" x14ac:dyDescent="0.15"/>
    <row r="121" ht="13.5" x14ac:dyDescent="0.15"/>
    <row r="122" ht="13.5" x14ac:dyDescent="0.15"/>
    <row r="123" ht="13.5" x14ac:dyDescent="0.15"/>
    <row r="124" ht="13.5" x14ac:dyDescent="0.15"/>
    <row r="125" ht="13.5" x14ac:dyDescent="0.15"/>
    <row r="126" ht="13.5" x14ac:dyDescent="0.15"/>
    <row r="127" ht="13.5" x14ac:dyDescent="0.15"/>
    <row r="128" ht="13.5" x14ac:dyDescent="0.15"/>
    <row r="129" ht="13.5" x14ac:dyDescent="0.15"/>
    <row r="130" ht="13.5" x14ac:dyDescent="0.15"/>
    <row r="131" ht="13.5" x14ac:dyDescent="0.15"/>
    <row r="132" ht="13.5" x14ac:dyDescent="0.15"/>
    <row r="133" ht="13.5" x14ac:dyDescent="0.15"/>
    <row r="134" ht="13.5" x14ac:dyDescent="0.15"/>
    <row r="135" ht="13.5" x14ac:dyDescent="0.15"/>
    <row r="136" ht="13.5" x14ac:dyDescent="0.15"/>
    <row r="137" ht="13.5" x14ac:dyDescent="0.15"/>
    <row r="138" ht="13.5" x14ac:dyDescent="0.15"/>
    <row r="139" ht="13.5" x14ac:dyDescent="0.15"/>
    <row r="140" ht="13.5" x14ac:dyDescent="0.15"/>
    <row r="141" ht="13.5" x14ac:dyDescent="0.15"/>
    <row r="142" ht="8.25" customHeight="1" x14ac:dyDescent="0.15"/>
    <row r="143" ht="13.5" x14ac:dyDescent="0.15"/>
    <row r="144" ht="13.5" x14ac:dyDescent="0.15"/>
    <row r="145" ht="12.95" customHeight="1" x14ac:dyDescent="0.15"/>
  </sheetData>
  <mergeCells count="1">
    <mergeCell ref="B2:J2"/>
  </mergeCells>
  <phoneticPr fontId="5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文書" shapeId="5209" r:id="rId4">
          <objectPr defaultSize="0" r:id="rId5">
            <anchor moveWithCells="1">
              <from>
                <xdr:col>0</xdr:col>
                <xdr:colOff>180975</xdr:colOff>
                <xdr:row>91</xdr:row>
                <xdr:rowOff>161925</xdr:rowOff>
              </from>
              <to>
                <xdr:col>10</xdr:col>
                <xdr:colOff>76200</xdr:colOff>
                <xdr:row>145</xdr:row>
                <xdr:rowOff>38100</xdr:rowOff>
              </to>
            </anchor>
          </objectPr>
        </oleObject>
      </mc:Choice>
      <mc:Fallback>
        <oleObject progId="文書" shapeId="5209" r:id="rId4"/>
      </mc:Fallback>
    </mc:AlternateContent>
    <mc:AlternateContent xmlns:mc="http://schemas.openxmlformats.org/markup-compatibility/2006">
      <mc:Choice Requires="x14">
        <oleObject progId="文書" shapeId="5210" r:id="rId6">
          <objectPr defaultSize="0" r:id="rId7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10</xdr:col>
                <xdr:colOff>104775</xdr:colOff>
                <xdr:row>52</xdr:row>
                <xdr:rowOff>161925</xdr:rowOff>
              </to>
            </anchor>
          </objectPr>
        </oleObject>
      </mc:Choice>
      <mc:Fallback>
        <oleObject progId="文書" shapeId="5210" r:id="rId6"/>
      </mc:Fallback>
    </mc:AlternateContent>
    <mc:AlternateContent xmlns:mc="http://schemas.openxmlformats.org/markup-compatibility/2006">
      <mc:Choice Requires="x14">
        <oleObject progId="文書" shapeId="5206" r:id="rId8">
          <objectPr defaultSize="0" r:id="rId9">
            <anchor moveWithCells="1">
              <from>
                <xdr:col>1</xdr:col>
                <xdr:colOff>9525</xdr:colOff>
                <xdr:row>52</xdr:row>
                <xdr:rowOff>0</xdr:rowOff>
              </from>
              <to>
                <xdr:col>10</xdr:col>
                <xdr:colOff>114300</xdr:colOff>
                <xdr:row>92</xdr:row>
                <xdr:rowOff>76200</xdr:rowOff>
              </to>
            </anchor>
          </objectPr>
        </oleObject>
      </mc:Choice>
      <mc:Fallback>
        <oleObject progId="文書" shapeId="520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J46"/>
  <sheetViews>
    <sheetView zoomScaleNormal="100" workbookViewId="0">
      <pane ySplit="5" topLeftCell="A6" activePane="bottomLeft" state="frozen"/>
      <selection pane="bottomLeft" activeCell="D37" sqref="D37"/>
    </sheetView>
  </sheetViews>
  <sheetFormatPr defaultColWidth="18.625" defaultRowHeight="12.95" customHeight="1" x14ac:dyDescent="0.15"/>
  <cols>
    <col min="1" max="1" width="2.625" style="7" customWidth="1"/>
    <col min="2" max="2" width="4.625" style="7" customWidth="1"/>
    <col min="3" max="3" width="25.625" style="7" customWidth="1"/>
    <col min="4" max="4" width="18.125" style="7" customWidth="1"/>
    <col min="5" max="5" width="53.125" style="7" customWidth="1"/>
    <col min="6" max="6" width="11.25" style="7" customWidth="1"/>
    <col min="7" max="9" width="12.625" style="7" customWidth="1"/>
    <col min="10" max="10" width="14.875" style="7" customWidth="1"/>
    <col min="11" max="16384" width="18.625" style="7"/>
  </cols>
  <sheetData>
    <row r="1" spans="2:10" ht="15" customHeight="1" thickBot="1" x14ac:dyDescent="0.2"/>
    <row r="2" spans="2:10" ht="30" customHeight="1" thickBot="1" x14ac:dyDescent="0.2">
      <c r="B2" s="414" t="s">
        <v>204</v>
      </c>
      <c r="C2" s="415"/>
      <c r="D2" s="415"/>
      <c r="E2" s="416"/>
      <c r="F2" s="12"/>
      <c r="G2" s="414" t="s">
        <v>210</v>
      </c>
      <c r="H2" s="415"/>
      <c r="I2" s="415"/>
      <c r="J2" s="416"/>
    </row>
    <row r="3" spans="2:10" s="36" customFormat="1" ht="19.5" customHeight="1" thickBot="1" x14ac:dyDescent="0.2">
      <c r="B3" s="34"/>
      <c r="C3" s="34"/>
      <c r="D3" s="34"/>
      <c r="E3" s="34"/>
      <c r="F3" s="35"/>
      <c r="G3" s="34"/>
      <c r="H3" s="34"/>
      <c r="I3" s="34"/>
      <c r="J3" s="34"/>
    </row>
    <row r="4" spans="2:10" ht="18" customHeight="1" thickBot="1" x14ac:dyDescent="0.2">
      <c r="D4" s="10" t="s">
        <v>211</v>
      </c>
      <c r="E4" s="14"/>
      <c r="F4" s="10"/>
      <c r="G4" s="37" t="s">
        <v>51</v>
      </c>
      <c r="H4" s="38" t="s">
        <v>52</v>
      </c>
    </row>
    <row r="5" spans="2:10" ht="26.25" customHeight="1" thickBot="1" x14ac:dyDescent="0.2">
      <c r="B5" s="46"/>
      <c r="C5" s="45" t="s">
        <v>79</v>
      </c>
      <c r="D5" s="44" t="s">
        <v>73</v>
      </c>
      <c r="E5" s="43" t="s">
        <v>212</v>
      </c>
      <c r="F5" s="11"/>
      <c r="G5" s="39" t="s">
        <v>279</v>
      </c>
      <c r="H5" s="40" t="s">
        <v>53</v>
      </c>
    </row>
    <row r="6" spans="2:10" ht="39.950000000000003" customHeight="1" x14ac:dyDescent="0.15">
      <c r="B6" s="279" t="s">
        <v>57</v>
      </c>
      <c r="C6" s="286" t="s">
        <v>218</v>
      </c>
      <c r="D6" s="42"/>
      <c r="E6" s="273" t="s">
        <v>234</v>
      </c>
      <c r="F6" s="11"/>
    </row>
    <row r="7" spans="2:10" ht="19.5" customHeight="1" x14ac:dyDescent="0.15">
      <c r="B7" s="280" t="s">
        <v>58</v>
      </c>
      <c r="C7" s="281" t="s">
        <v>0</v>
      </c>
      <c r="D7" s="41"/>
      <c r="E7" s="274" t="s">
        <v>235</v>
      </c>
      <c r="F7" s="11"/>
    </row>
    <row r="8" spans="2:10" ht="19.5" customHeight="1" x14ac:dyDescent="0.15">
      <c r="B8" s="280" t="s">
        <v>17</v>
      </c>
      <c r="C8" s="281" t="s">
        <v>114</v>
      </c>
      <c r="D8" s="41"/>
      <c r="E8" s="274" t="s">
        <v>236</v>
      </c>
      <c r="F8" s="11"/>
    </row>
    <row r="9" spans="2:10" ht="19.5" customHeight="1" x14ac:dyDescent="0.15">
      <c r="B9" s="280" t="s">
        <v>18</v>
      </c>
      <c r="C9" s="281" t="s">
        <v>1</v>
      </c>
      <c r="D9" s="41"/>
      <c r="E9" s="274" t="s">
        <v>237</v>
      </c>
      <c r="F9" s="11"/>
      <c r="G9" s="7" t="s">
        <v>125</v>
      </c>
    </row>
    <row r="10" spans="2:10" ht="19.5" customHeight="1" x14ac:dyDescent="0.15">
      <c r="B10" s="280" t="s">
        <v>19</v>
      </c>
      <c r="C10" s="281" t="s">
        <v>2</v>
      </c>
      <c r="D10" s="41"/>
      <c r="E10" s="274" t="s">
        <v>238</v>
      </c>
      <c r="F10" s="11"/>
      <c r="G10" s="8"/>
      <c r="H10" s="81" t="s">
        <v>53</v>
      </c>
      <c r="I10" s="81" t="s">
        <v>54</v>
      </c>
    </row>
    <row r="11" spans="2:10" ht="19.5" customHeight="1" x14ac:dyDescent="0.15">
      <c r="B11" s="280" t="s">
        <v>20</v>
      </c>
      <c r="C11" s="281" t="s">
        <v>3</v>
      </c>
      <c r="D11" s="41"/>
      <c r="E11" s="274" t="s">
        <v>239</v>
      </c>
      <c r="F11" s="11"/>
      <c r="G11" s="82" t="s">
        <v>126</v>
      </c>
      <c r="H11" s="83">
        <f>関係係数シート!L9</f>
        <v>0.66511074281991833</v>
      </c>
      <c r="I11" s="83">
        <f>関係係数シート!M9</f>
        <v>0.63456279989201714</v>
      </c>
    </row>
    <row r="12" spans="2:10" ht="19.5" customHeight="1" x14ac:dyDescent="0.15">
      <c r="B12" s="280" t="s">
        <v>21</v>
      </c>
      <c r="C12" s="281" t="s">
        <v>4</v>
      </c>
      <c r="D12" s="41"/>
      <c r="E12" s="274" t="s">
        <v>240</v>
      </c>
      <c r="F12" s="11"/>
      <c r="G12" s="84" t="s">
        <v>127</v>
      </c>
      <c r="H12" s="85">
        <f>関係係数シート!L10</f>
        <v>0.6614208680394108</v>
      </c>
      <c r="I12" s="85">
        <f>関係係数シート!M10</f>
        <v>0.63658741414548248</v>
      </c>
    </row>
    <row r="13" spans="2:10" ht="19.5" customHeight="1" x14ac:dyDescent="0.15">
      <c r="B13" s="280" t="s">
        <v>22</v>
      </c>
      <c r="C13" s="281" t="s">
        <v>219</v>
      </c>
      <c r="D13" s="41"/>
      <c r="E13" s="274" t="s">
        <v>241</v>
      </c>
      <c r="F13" s="11"/>
      <c r="G13" s="86" t="s">
        <v>128</v>
      </c>
      <c r="H13" s="85">
        <f>関係係数シート!L11</f>
        <v>0.63141424805446855</v>
      </c>
      <c r="I13" s="85">
        <f>関係係数シート!M11</f>
        <v>0.64017841235906436</v>
      </c>
    </row>
    <row r="14" spans="2:10" ht="19.5" customHeight="1" x14ac:dyDescent="0.15">
      <c r="B14" s="280" t="s">
        <v>23</v>
      </c>
      <c r="C14" s="281" t="s">
        <v>5</v>
      </c>
      <c r="D14" s="41"/>
      <c r="E14" s="274" t="s">
        <v>242</v>
      </c>
      <c r="F14" s="11"/>
      <c r="G14" s="84" t="s">
        <v>129</v>
      </c>
      <c r="H14" s="85">
        <f>関係係数シート!L12</f>
        <v>0.66265591897675591</v>
      </c>
      <c r="I14" s="85">
        <f>関係係数シート!M12</f>
        <v>0.62740167620217957</v>
      </c>
    </row>
    <row r="15" spans="2:10" ht="24" x14ac:dyDescent="0.15">
      <c r="B15" s="280" t="s">
        <v>24</v>
      </c>
      <c r="C15" s="281" t="s">
        <v>220</v>
      </c>
      <c r="D15" s="41"/>
      <c r="E15" s="274" t="s">
        <v>243</v>
      </c>
      <c r="F15" s="11"/>
      <c r="G15" s="86" t="s">
        <v>130</v>
      </c>
      <c r="H15" s="85">
        <f>関係係数シート!L13</f>
        <v>0.65088639221352484</v>
      </c>
      <c r="I15" s="85">
        <f>関係係数シート!M13</f>
        <v>0.64124058751468582</v>
      </c>
    </row>
    <row r="16" spans="2:10" ht="19.5" customHeight="1" x14ac:dyDescent="0.15">
      <c r="B16" s="280" t="s">
        <v>25</v>
      </c>
      <c r="C16" s="281" t="s">
        <v>6</v>
      </c>
      <c r="D16" s="41"/>
      <c r="E16" s="274" t="s">
        <v>244</v>
      </c>
      <c r="F16" s="11"/>
      <c r="G16" s="84" t="s">
        <v>131</v>
      </c>
      <c r="H16" s="85">
        <f>関係係数シート!L14</f>
        <v>0.60377069732533328</v>
      </c>
      <c r="I16" s="85">
        <f>関係係数シート!M14</f>
        <v>0.60190118939433368</v>
      </c>
    </row>
    <row r="17" spans="2:9" ht="19.5" customHeight="1" x14ac:dyDescent="0.15">
      <c r="B17" s="280" t="s">
        <v>26</v>
      </c>
      <c r="C17" s="281" t="s">
        <v>221</v>
      </c>
      <c r="D17" s="41"/>
      <c r="E17" s="274" t="s">
        <v>245</v>
      </c>
      <c r="F17" s="11"/>
      <c r="G17" s="86" t="s">
        <v>132</v>
      </c>
      <c r="H17" s="85">
        <f>関係係数シート!L15</f>
        <v>0.63671732979244722</v>
      </c>
      <c r="I17" s="85">
        <f>関係係数シート!M15</f>
        <v>0.60540846946339455</v>
      </c>
    </row>
    <row r="18" spans="2:9" ht="19.5" customHeight="1" x14ac:dyDescent="0.15">
      <c r="B18" s="280" t="s">
        <v>27</v>
      </c>
      <c r="C18" s="281" t="s">
        <v>222</v>
      </c>
      <c r="D18" s="41"/>
      <c r="E18" s="274" t="s">
        <v>246</v>
      </c>
      <c r="F18" s="11"/>
      <c r="G18" s="84" t="s">
        <v>133</v>
      </c>
      <c r="H18" s="85">
        <f>関係係数シート!L16</f>
        <v>0.54308133964057781</v>
      </c>
      <c r="I18" s="85">
        <f>関係係数シート!M16</f>
        <v>0.59867560497056904</v>
      </c>
    </row>
    <row r="19" spans="2:9" ht="19.5" customHeight="1" x14ac:dyDescent="0.15">
      <c r="B19" s="280" t="s">
        <v>28</v>
      </c>
      <c r="C19" s="281" t="s">
        <v>223</v>
      </c>
      <c r="D19" s="41"/>
      <c r="E19" s="274" t="s">
        <v>247</v>
      </c>
      <c r="F19" s="11"/>
      <c r="G19" s="87" t="s">
        <v>279</v>
      </c>
      <c r="H19" s="89">
        <f>関係係数シート!L17</f>
        <v>0.61430064307162602</v>
      </c>
      <c r="I19" s="89">
        <f>関係係数シート!M17</f>
        <v>0.57307815555972996</v>
      </c>
    </row>
    <row r="20" spans="2:9" ht="19.5" customHeight="1" x14ac:dyDescent="0.15">
      <c r="B20" s="280" t="s">
        <v>29</v>
      </c>
      <c r="C20" s="281" t="s">
        <v>115</v>
      </c>
      <c r="D20" s="41"/>
      <c r="E20" s="274" t="s">
        <v>248</v>
      </c>
      <c r="F20" s="11"/>
      <c r="G20" s="9" t="s">
        <v>134</v>
      </c>
      <c r="H20" s="88">
        <f>AVERAGE(H11:H19)</f>
        <v>0.62992868665934032</v>
      </c>
      <c r="I20" s="88">
        <f>AVERAGE(I11:I19)</f>
        <v>0.61767047883349513</v>
      </c>
    </row>
    <row r="21" spans="2:9" ht="24" x14ac:dyDescent="0.15">
      <c r="B21" s="280" t="s">
        <v>30</v>
      </c>
      <c r="C21" s="281" t="s">
        <v>224</v>
      </c>
      <c r="D21" s="41"/>
      <c r="E21" s="274" t="s">
        <v>249</v>
      </c>
      <c r="F21" s="11"/>
    </row>
    <row r="22" spans="2:9" ht="19.5" customHeight="1" x14ac:dyDescent="0.15">
      <c r="B22" s="280" t="s">
        <v>31</v>
      </c>
      <c r="C22" s="281" t="s">
        <v>225</v>
      </c>
      <c r="D22" s="41"/>
      <c r="E22" s="274" t="s">
        <v>250</v>
      </c>
      <c r="F22" s="11"/>
    </row>
    <row r="23" spans="2:9" ht="19.5" customHeight="1" x14ac:dyDescent="0.15">
      <c r="B23" s="280" t="s">
        <v>32</v>
      </c>
      <c r="C23" s="281" t="s">
        <v>67</v>
      </c>
      <c r="D23" s="41"/>
      <c r="E23" s="274" t="s">
        <v>251</v>
      </c>
      <c r="F23" s="11"/>
    </row>
    <row r="24" spans="2:9" ht="48" x14ac:dyDescent="0.15">
      <c r="B24" s="280" t="s">
        <v>33</v>
      </c>
      <c r="C24" s="281" t="s">
        <v>7</v>
      </c>
      <c r="D24" s="41"/>
      <c r="E24" s="274" t="s">
        <v>252</v>
      </c>
      <c r="F24" s="11"/>
    </row>
    <row r="25" spans="2:9" ht="24" x14ac:dyDescent="0.15">
      <c r="B25" s="280" t="s">
        <v>34</v>
      </c>
      <c r="C25" s="281" t="s">
        <v>8</v>
      </c>
      <c r="D25" s="41"/>
      <c r="E25" s="274" t="s">
        <v>253</v>
      </c>
      <c r="F25" s="11"/>
    </row>
    <row r="26" spans="2:9" ht="19.5" customHeight="1" x14ac:dyDescent="0.15">
      <c r="B26" s="280" t="s">
        <v>35</v>
      </c>
      <c r="C26" s="281" t="s">
        <v>9</v>
      </c>
      <c r="D26" s="41"/>
      <c r="E26" s="274" t="s">
        <v>254</v>
      </c>
      <c r="F26" s="11"/>
    </row>
    <row r="27" spans="2:9" ht="19.5" customHeight="1" x14ac:dyDescent="0.15">
      <c r="B27" s="280" t="s">
        <v>36</v>
      </c>
      <c r="C27" s="281" t="s">
        <v>226</v>
      </c>
      <c r="D27" s="41"/>
      <c r="E27" s="274" t="s">
        <v>255</v>
      </c>
      <c r="F27" s="11"/>
    </row>
    <row r="28" spans="2:9" ht="19.5" customHeight="1" x14ac:dyDescent="0.15">
      <c r="B28" s="280" t="s">
        <v>37</v>
      </c>
      <c r="C28" s="281" t="s">
        <v>116</v>
      </c>
      <c r="D28" s="41"/>
      <c r="E28" s="274" t="s">
        <v>256</v>
      </c>
      <c r="F28" s="11"/>
    </row>
    <row r="29" spans="2:9" ht="24" x14ac:dyDescent="0.15">
      <c r="B29" s="280" t="s">
        <v>38</v>
      </c>
      <c r="C29" s="281" t="s">
        <v>227</v>
      </c>
      <c r="D29" s="41"/>
      <c r="E29" s="274" t="s">
        <v>257</v>
      </c>
      <c r="F29" s="11"/>
    </row>
    <row r="30" spans="2:9" ht="24" x14ac:dyDescent="0.15">
      <c r="B30" s="280" t="s">
        <v>39</v>
      </c>
      <c r="C30" s="281" t="s">
        <v>228</v>
      </c>
      <c r="D30" s="41"/>
      <c r="E30" s="274" t="s">
        <v>258</v>
      </c>
      <c r="F30" s="11"/>
    </row>
    <row r="31" spans="2:9" ht="19.5" customHeight="1" x14ac:dyDescent="0.15">
      <c r="B31" s="280" t="s">
        <v>40</v>
      </c>
      <c r="C31" s="281" t="s">
        <v>10</v>
      </c>
      <c r="D31" s="41"/>
      <c r="E31" s="274" t="s">
        <v>259</v>
      </c>
      <c r="F31" s="11"/>
    </row>
    <row r="32" spans="2:9" ht="19.5" customHeight="1" x14ac:dyDescent="0.15">
      <c r="B32" s="280" t="s">
        <v>41</v>
      </c>
      <c r="C32" s="281" t="s">
        <v>11</v>
      </c>
      <c r="D32" s="41"/>
      <c r="E32" s="274" t="s">
        <v>260</v>
      </c>
      <c r="F32" s="11"/>
    </row>
    <row r="33" spans="2:6" ht="36" x14ac:dyDescent="0.15">
      <c r="B33" s="280" t="s">
        <v>42</v>
      </c>
      <c r="C33" s="281" t="s">
        <v>229</v>
      </c>
      <c r="D33" s="41"/>
      <c r="E33" s="274" t="s">
        <v>261</v>
      </c>
      <c r="F33" s="11"/>
    </row>
    <row r="34" spans="2:6" ht="36" x14ac:dyDescent="0.15">
      <c r="B34" s="280" t="s">
        <v>43</v>
      </c>
      <c r="C34" s="281" t="s">
        <v>118</v>
      </c>
      <c r="D34" s="41"/>
      <c r="E34" s="274" t="s">
        <v>262</v>
      </c>
      <c r="F34" s="11"/>
    </row>
    <row r="35" spans="2:6" ht="19.5" customHeight="1" x14ac:dyDescent="0.15">
      <c r="B35" s="280" t="s">
        <v>44</v>
      </c>
      <c r="C35" s="281" t="s">
        <v>12</v>
      </c>
      <c r="D35" s="41"/>
      <c r="E35" s="274" t="s">
        <v>263</v>
      </c>
      <c r="F35" s="11"/>
    </row>
    <row r="36" spans="2:6" ht="19.5" customHeight="1" x14ac:dyDescent="0.15">
      <c r="B36" s="280" t="s">
        <v>45</v>
      </c>
      <c r="C36" s="281" t="s">
        <v>13</v>
      </c>
      <c r="D36" s="41"/>
      <c r="E36" s="274" t="s">
        <v>264</v>
      </c>
      <c r="F36" s="11"/>
    </row>
    <row r="37" spans="2:6" ht="19.5" customHeight="1" x14ac:dyDescent="0.15">
      <c r="B37" s="280" t="s">
        <v>46</v>
      </c>
      <c r="C37" s="281" t="s">
        <v>230</v>
      </c>
      <c r="D37" s="41"/>
      <c r="E37" s="274" t="s">
        <v>265</v>
      </c>
      <c r="F37" s="11"/>
    </row>
    <row r="38" spans="2:6" ht="24" x14ac:dyDescent="0.15">
      <c r="B38" s="280" t="s">
        <v>47</v>
      </c>
      <c r="C38" s="281" t="s">
        <v>231</v>
      </c>
      <c r="D38" s="41"/>
      <c r="E38" s="274" t="s">
        <v>266</v>
      </c>
      <c r="F38" s="13"/>
    </row>
    <row r="39" spans="2:6" ht="24" x14ac:dyDescent="0.15">
      <c r="B39" s="280" t="s">
        <v>48</v>
      </c>
      <c r="C39" s="281" t="s">
        <v>14</v>
      </c>
      <c r="D39" s="41"/>
      <c r="E39" s="274" t="s">
        <v>267</v>
      </c>
      <c r="F39" s="11"/>
    </row>
    <row r="40" spans="2:6" ht="36" x14ac:dyDescent="0.15">
      <c r="B40" s="280" t="s">
        <v>49</v>
      </c>
      <c r="C40" s="338" t="s">
        <v>292</v>
      </c>
      <c r="D40" s="41"/>
      <c r="E40" s="275" t="s">
        <v>268</v>
      </c>
      <c r="F40" s="11"/>
    </row>
    <row r="41" spans="2:6" ht="19.5" customHeight="1" x14ac:dyDescent="0.15">
      <c r="B41" s="280" t="s">
        <v>88</v>
      </c>
      <c r="C41" s="281" t="s">
        <v>232</v>
      </c>
      <c r="D41" s="41"/>
      <c r="E41" s="274" t="s">
        <v>213</v>
      </c>
      <c r="F41" s="11"/>
    </row>
    <row r="42" spans="2:6" ht="19.5" customHeight="1" x14ac:dyDescent="0.15">
      <c r="B42" s="280" t="s">
        <v>89</v>
      </c>
      <c r="C42" s="287" t="s">
        <v>233</v>
      </c>
      <c r="D42" s="41"/>
      <c r="E42" s="277" t="s">
        <v>214</v>
      </c>
      <c r="F42" s="11"/>
    </row>
    <row r="43" spans="2:6" ht="19.5" customHeight="1" x14ac:dyDescent="0.15">
      <c r="B43" s="280" t="s">
        <v>120</v>
      </c>
      <c r="C43" s="281" t="s">
        <v>15</v>
      </c>
      <c r="D43" s="41"/>
      <c r="E43" s="278"/>
      <c r="F43" s="11"/>
    </row>
    <row r="44" spans="2:6" ht="19.5" customHeight="1" x14ac:dyDescent="0.15">
      <c r="B44" s="280" t="s">
        <v>123</v>
      </c>
      <c r="C44" s="281" t="s">
        <v>16</v>
      </c>
      <c r="D44" s="41"/>
      <c r="E44" s="48"/>
      <c r="F44" s="11"/>
    </row>
    <row r="45" spans="2:6" ht="19.5" customHeight="1" thickBot="1" x14ac:dyDescent="0.2">
      <c r="B45" s="47"/>
      <c r="C45" s="276" t="s">
        <v>50</v>
      </c>
      <c r="D45" s="266">
        <f>SUM(D6:D44)</f>
        <v>0</v>
      </c>
      <c r="E45" s="49"/>
      <c r="F45" s="11"/>
    </row>
    <row r="46" spans="2:6" ht="19.5" customHeight="1" x14ac:dyDescent="0.15"/>
  </sheetData>
  <sheetProtection selectLockedCells="1"/>
  <mergeCells count="2">
    <mergeCell ref="B2:E2"/>
    <mergeCell ref="G2:J2"/>
  </mergeCells>
  <phoneticPr fontId="5"/>
  <dataValidations count="2">
    <dataValidation type="list" allowBlank="1" showInputMessage="1" showErrorMessage="1" sqref="G5" xr:uid="{00000000-0002-0000-0100-000000000000}">
      <formula1>$G$11:$G$20</formula1>
    </dataValidation>
    <dataValidation type="list" allowBlank="1" showInputMessage="1" showErrorMessage="1" sqref="H5" xr:uid="{00000000-0002-0000-0100-000001000000}">
      <formula1>$H$10:$I$10</formula1>
    </dataValidation>
  </dataValidations>
  <pageMargins left="0.69" right="0.78700000000000003" top="0.37" bottom="0.32" header="0.25" footer="0.23"/>
  <pageSetup paperSize="9" scale="66" orientation="portrait" r:id="rId1"/>
  <headerFooter alignWithMargins="0"/>
  <colBreaks count="1" manualBreakCount="1">
    <brk id="6" min="1" max="45" man="1"/>
  </colBreaks>
  <ignoredErrors>
    <ignoredError sqref="B6:B44" numberStoredAsText="1"/>
    <ignoredError sqref="D4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K63"/>
  <sheetViews>
    <sheetView showGridLines="0" zoomScaleNormal="100" zoomScaleSheetLayoutView="100" workbookViewId="0">
      <selection activeCell="F25" sqref="F25"/>
    </sheetView>
  </sheetViews>
  <sheetFormatPr defaultColWidth="18.625" defaultRowHeight="12.95" customHeight="1" x14ac:dyDescent="0.15"/>
  <cols>
    <col min="1" max="1" width="2.625" style="15" customWidth="1"/>
    <col min="2" max="2" width="5.625" style="15" customWidth="1"/>
    <col min="3" max="3" width="20.625" style="15" customWidth="1"/>
    <col min="4" max="7" width="10.625" style="15" customWidth="1"/>
    <col min="8" max="8" width="3.5" style="15" bestFit="1" customWidth="1"/>
    <col min="9" max="9" width="28.125" style="15" customWidth="1"/>
    <col min="10" max="10" width="15.625" style="15" customWidth="1"/>
    <col min="11" max="12" width="9" style="15" customWidth="1"/>
    <col min="13" max="16384" width="18.625" style="15"/>
  </cols>
  <sheetData>
    <row r="1" spans="2:10" ht="15" customHeight="1" x14ac:dyDescent="0.15"/>
    <row r="2" spans="2:10" ht="16.5" customHeight="1" x14ac:dyDescent="0.15">
      <c r="B2" s="15" t="s">
        <v>138</v>
      </c>
    </row>
    <row r="3" spans="2:10" ht="16.5" customHeight="1" x14ac:dyDescent="0.15">
      <c r="B3" s="15" t="s">
        <v>208</v>
      </c>
    </row>
    <row r="4" spans="2:10" ht="16.5" customHeight="1" x14ac:dyDescent="0.15">
      <c r="B4" s="15" t="s">
        <v>209</v>
      </c>
    </row>
    <row r="5" spans="2:10" ht="16.5" customHeight="1" x14ac:dyDescent="0.15">
      <c r="B5" s="15" t="s">
        <v>306</v>
      </c>
    </row>
    <row r="6" spans="2:10" ht="16.5" customHeight="1" x14ac:dyDescent="0.15"/>
    <row r="7" spans="2:10" ht="18" customHeight="1" thickBot="1" x14ac:dyDescent="0.2">
      <c r="J7" s="16" t="s">
        <v>156</v>
      </c>
    </row>
    <row r="8" spans="2:10" ht="18" customHeight="1" x14ac:dyDescent="0.15">
      <c r="B8" s="96" t="s">
        <v>110</v>
      </c>
      <c r="H8" s="417"/>
      <c r="I8" s="419" t="s">
        <v>79</v>
      </c>
      <c r="J8" s="421" t="s">
        <v>73</v>
      </c>
    </row>
    <row r="9" spans="2:10" ht="18" customHeight="1" thickBot="1" x14ac:dyDescent="0.2">
      <c r="D9" s="16" t="s">
        <v>157</v>
      </c>
      <c r="H9" s="418"/>
      <c r="I9" s="420"/>
      <c r="J9" s="422"/>
    </row>
    <row r="10" spans="2:10" ht="18" customHeight="1" thickTop="1" thickBot="1" x14ac:dyDescent="0.2">
      <c r="C10" s="18" t="s">
        <v>91</v>
      </c>
      <c r="D10" s="252"/>
      <c r="H10" s="100" t="s">
        <v>57</v>
      </c>
      <c r="I10" s="97" t="s">
        <v>218</v>
      </c>
      <c r="J10" s="245">
        <f>SUM(与件データ計算シート!U5,与件データ計算シート!U53,与件データ計算シート!U100,与件データ計算シート!U148,与件データ計算シート!U196,与件データ計算シート!U244)</f>
        <v>0</v>
      </c>
    </row>
    <row r="11" spans="2:10" ht="18" customHeight="1" x14ac:dyDescent="0.15">
      <c r="C11" s="27"/>
      <c r="D11" s="372"/>
      <c r="H11" s="99" t="s">
        <v>58</v>
      </c>
      <c r="I11" s="98" t="s">
        <v>0</v>
      </c>
      <c r="J11" s="246">
        <f>SUM(与件データ計算シート!U6,与件データ計算シート!U54,与件データ計算シート!U101,与件データ計算シート!U149,与件データ計算シート!U197,与件データ計算シート!U245)</f>
        <v>0</v>
      </c>
    </row>
    <row r="12" spans="2:10" ht="18" customHeight="1" x14ac:dyDescent="0.15">
      <c r="D12" s="27"/>
      <c r="H12" s="99" t="s">
        <v>17</v>
      </c>
      <c r="I12" s="98" t="s">
        <v>114</v>
      </c>
      <c r="J12" s="246">
        <f>SUM(与件データ計算シート!U7,与件データ計算シート!U55,与件データ計算シート!U102,与件データ計算シート!U150,与件データ計算シート!U198,与件データ計算シート!U246)</f>
        <v>0</v>
      </c>
    </row>
    <row r="13" spans="2:10" ht="18" customHeight="1" x14ac:dyDescent="0.15">
      <c r="B13" s="96" t="s">
        <v>205</v>
      </c>
      <c r="H13" s="99" t="s">
        <v>18</v>
      </c>
      <c r="I13" s="98" t="s">
        <v>1</v>
      </c>
      <c r="J13" s="246">
        <f>SUM(与件データ計算シート!U8,与件データ計算シート!U56,与件データ計算シート!U103,与件データ計算シート!U151,与件データ計算シート!U199,与件データ計算シート!U247)</f>
        <v>0</v>
      </c>
    </row>
    <row r="14" spans="2:10" ht="18" customHeight="1" thickBot="1" x14ac:dyDescent="0.2">
      <c r="D14" s="16" t="s">
        <v>157</v>
      </c>
      <c r="H14" s="99" t="s">
        <v>19</v>
      </c>
      <c r="I14" s="98" t="s">
        <v>2</v>
      </c>
      <c r="J14" s="246">
        <f>SUM(与件データ計算シート!U9,与件データ計算シート!U57,与件データ計算シート!U104,与件データ計算シート!U152,与件データ計算シート!U200,与件データ計算シート!U248)</f>
        <v>0</v>
      </c>
    </row>
    <row r="15" spans="2:10" ht="18" customHeight="1" x14ac:dyDescent="0.15">
      <c r="C15" s="22" t="s">
        <v>93</v>
      </c>
      <c r="D15" s="253"/>
      <c r="H15" s="99" t="s">
        <v>20</v>
      </c>
      <c r="I15" s="98" t="s">
        <v>3</v>
      </c>
      <c r="J15" s="246">
        <f>SUM(与件データ計算シート!U10,与件データ計算シート!U58,与件データ計算シート!U105,与件データ計算シート!U153,与件データ計算シート!U201,与件データ計算シート!U249)</f>
        <v>0</v>
      </c>
    </row>
    <row r="16" spans="2:10" ht="18" customHeight="1" thickBot="1" x14ac:dyDescent="0.2">
      <c r="C16" s="248" t="s">
        <v>92</v>
      </c>
      <c r="D16" s="254"/>
      <c r="H16" s="99" t="s">
        <v>21</v>
      </c>
      <c r="I16" s="98" t="s">
        <v>4</v>
      </c>
      <c r="J16" s="246">
        <f>SUM(与件データ計算シート!U11,与件データ計算シート!U59,与件データ計算シート!U106,与件データ計算シート!U154,与件データ計算シート!U202,与件データ計算シート!U250)</f>
        <v>0</v>
      </c>
    </row>
    <row r="17" spans="2:10" ht="18" customHeight="1" x14ac:dyDescent="0.15">
      <c r="C17" s="25" t="s">
        <v>198</v>
      </c>
      <c r="D17" s="247">
        <f>SUM(D15:D16)</f>
        <v>0</v>
      </c>
      <c r="H17" s="99" t="s">
        <v>22</v>
      </c>
      <c r="I17" s="98" t="s">
        <v>219</v>
      </c>
      <c r="J17" s="246">
        <f>SUM(与件データ計算シート!U12,与件データ計算シート!U60,与件データ計算シート!U107,与件データ計算シート!U155,与件データ計算シート!U203,与件データ計算シート!U251)</f>
        <v>0</v>
      </c>
    </row>
    <row r="18" spans="2:10" ht="18" customHeight="1" x14ac:dyDescent="0.15">
      <c r="H18" s="99" t="s">
        <v>23</v>
      </c>
      <c r="I18" s="98" t="s">
        <v>5</v>
      </c>
      <c r="J18" s="246">
        <f>SUM(与件データ計算シート!U13,与件データ計算シート!U61,与件データ計算シート!U108,与件データ計算シート!U156,与件データ計算シート!U204,与件データ計算シート!U252)</f>
        <v>0</v>
      </c>
    </row>
    <row r="19" spans="2:10" ht="18" customHeight="1" x14ac:dyDescent="0.15">
      <c r="H19" s="99" t="s">
        <v>24</v>
      </c>
      <c r="I19" s="98" t="s">
        <v>220</v>
      </c>
      <c r="J19" s="246">
        <f>SUM(与件データ計算シート!U14,与件データ計算シート!U62,与件データ計算シート!U109,与件データ計算シート!U157,与件データ計算シート!U205,与件データ計算シート!U253)</f>
        <v>0</v>
      </c>
    </row>
    <row r="20" spans="2:10" ht="18" customHeight="1" x14ac:dyDescent="0.15">
      <c r="B20" s="30" t="s">
        <v>111</v>
      </c>
      <c r="H20" s="99" t="s">
        <v>25</v>
      </c>
      <c r="I20" s="98" t="s">
        <v>6</v>
      </c>
      <c r="J20" s="246">
        <f>SUM(与件データ計算シート!U15,与件データ計算シート!U63,与件データ計算シート!U110,与件データ計算シート!U158,与件データ計算シート!U206,与件データ計算シート!U254)</f>
        <v>0</v>
      </c>
    </row>
    <row r="21" spans="2:10" ht="18" customHeight="1" thickBot="1" x14ac:dyDescent="0.2">
      <c r="D21" s="16" t="s">
        <v>158</v>
      </c>
      <c r="H21" s="99" t="s">
        <v>26</v>
      </c>
      <c r="I21" s="98" t="s">
        <v>221</v>
      </c>
      <c r="J21" s="246">
        <f>SUM(与件データ計算シート!U16,与件データ計算シート!U64,与件データ計算シート!U111,与件データ計算シート!U159,与件データ計算シート!U207,与件データ計算シート!U255)</f>
        <v>0</v>
      </c>
    </row>
    <row r="22" spans="2:10" ht="18" customHeight="1" thickBot="1" x14ac:dyDescent="0.2">
      <c r="C22" s="18" t="s">
        <v>95</v>
      </c>
      <c r="D22" s="252"/>
      <c r="H22" s="99" t="s">
        <v>27</v>
      </c>
      <c r="I22" s="98" t="s">
        <v>222</v>
      </c>
      <c r="J22" s="246">
        <f>SUM(与件データ計算シート!U17,与件データ計算シート!U65,与件データ計算シート!U112,与件データ計算シート!U160,与件データ計算シート!U208,与件データ計算シート!U256)</f>
        <v>0</v>
      </c>
    </row>
    <row r="23" spans="2:10" ht="18" customHeight="1" x14ac:dyDescent="0.15">
      <c r="C23" s="27"/>
      <c r="D23" s="26"/>
      <c r="H23" s="99" t="s">
        <v>28</v>
      </c>
      <c r="I23" s="98" t="s">
        <v>223</v>
      </c>
      <c r="J23" s="246">
        <f>SUM(与件データ計算シート!U18,与件データ計算シート!U66,与件データ計算シート!U113,与件データ計算シート!U161,与件データ計算シート!U209,与件データ計算シート!U257)</f>
        <v>0</v>
      </c>
    </row>
    <row r="24" spans="2:10" ht="18" customHeight="1" x14ac:dyDescent="0.15">
      <c r="H24" s="99" t="s">
        <v>29</v>
      </c>
      <c r="I24" s="98" t="s">
        <v>115</v>
      </c>
      <c r="J24" s="246">
        <f>SUM(与件データ計算シート!U19,与件データ計算シート!U67,与件データ計算シート!U114,与件データ計算シート!U162,与件データ計算シート!U210,与件データ計算シート!U258)</f>
        <v>0</v>
      </c>
    </row>
    <row r="25" spans="2:10" ht="18" customHeight="1" x14ac:dyDescent="0.15">
      <c r="B25" s="96" t="s">
        <v>188</v>
      </c>
      <c r="H25" s="99" t="s">
        <v>30</v>
      </c>
      <c r="I25" s="98" t="s">
        <v>224</v>
      </c>
      <c r="J25" s="246">
        <f>SUM(与件データ計算シート!U20,与件データ計算シート!U68,与件データ計算シート!U115,与件データ計算シート!U163,与件データ計算シート!U211,与件データ計算シート!U259)</f>
        <v>0</v>
      </c>
    </row>
    <row r="26" spans="2:10" ht="18" customHeight="1" thickBot="1" x14ac:dyDescent="0.2">
      <c r="D26" s="16" t="s">
        <v>158</v>
      </c>
      <c r="H26" s="99" t="s">
        <v>31</v>
      </c>
      <c r="I26" s="98" t="s">
        <v>225</v>
      </c>
      <c r="J26" s="246">
        <f>SUM(与件データ計算シート!U21,与件データ計算シート!U69,与件データ計算シート!U116,与件データ計算シート!U164,与件データ計算シート!U212,与件データ計算シート!U260)</f>
        <v>0</v>
      </c>
    </row>
    <row r="27" spans="2:10" ht="18" customHeight="1" x14ac:dyDescent="0.15">
      <c r="C27" s="22" t="s">
        <v>93</v>
      </c>
      <c r="D27" s="253"/>
      <c r="H27" s="99" t="s">
        <v>32</v>
      </c>
      <c r="I27" s="98" t="s">
        <v>67</v>
      </c>
      <c r="J27" s="246">
        <f>SUM(与件データ計算シート!U22,与件データ計算シート!U70,与件データ計算シート!U117,与件データ計算シート!U165,与件データ計算シート!U213,与件データ計算シート!U261)</f>
        <v>0</v>
      </c>
    </row>
    <row r="28" spans="2:10" ht="18" customHeight="1" thickBot="1" x14ac:dyDescent="0.2">
      <c r="C28" s="248" t="s">
        <v>92</v>
      </c>
      <c r="D28" s="254"/>
      <c r="H28" s="99" t="s">
        <v>33</v>
      </c>
      <c r="I28" s="98" t="s">
        <v>7</v>
      </c>
      <c r="J28" s="246">
        <f>SUM(与件データ計算シート!U23,与件データ計算シート!U71,与件データ計算シート!U118,与件データ計算シート!U166,与件データ計算シート!U214,与件データ計算シート!U262)</f>
        <v>0</v>
      </c>
    </row>
    <row r="29" spans="2:10" ht="18" customHeight="1" x14ac:dyDescent="0.15">
      <c r="C29" s="25" t="s">
        <v>198</v>
      </c>
      <c r="D29" s="247">
        <f>SUM(D27:D28)</f>
        <v>0</v>
      </c>
      <c r="H29" s="99" t="s">
        <v>34</v>
      </c>
      <c r="I29" s="98" t="s">
        <v>8</v>
      </c>
      <c r="J29" s="246">
        <f>SUM(与件データ計算シート!U24,与件データ計算シート!U72,与件データ計算シート!U119,与件データ計算シート!U167,与件データ計算シート!U215,与件データ計算シート!U263)</f>
        <v>0</v>
      </c>
    </row>
    <row r="30" spans="2:10" ht="18" customHeight="1" x14ac:dyDescent="0.15">
      <c r="C30" s="27"/>
      <c r="D30" s="230"/>
      <c r="H30" s="99" t="s">
        <v>35</v>
      </c>
      <c r="I30" s="98" t="s">
        <v>9</v>
      </c>
      <c r="J30" s="246">
        <f>SUM(与件データ計算シート!U25,与件データ計算シート!U73,与件データ計算シート!U120,与件データ計算シート!U168,与件データ計算シート!U216,与件データ計算シート!U264)</f>
        <v>0</v>
      </c>
    </row>
    <row r="31" spans="2:10" ht="18" customHeight="1" x14ac:dyDescent="0.15">
      <c r="H31" s="99" t="s">
        <v>36</v>
      </c>
      <c r="I31" s="98" t="s">
        <v>226</v>
      </c>
      <c r="J31" s="246">
        <f>SUM(与件データ計算シート!U26,与件データ計算シート!U74,与件データ計算シート!U121,与件データ計算シート!U169,与件データ計算シート!U217,与件データ計算シート!U265)</f>
        <v>0</v>
      </c>
    </row>
    <row r="32" spans="2:10" ht="18" customHeight="1" x14ac:dyDescent="0.15">
      <c r="B32" s="30" t="s">
        <v>112</v>
      </c>
      <c r="H32" s="99" t="s">
        <v>37</v>
      </c>
      <c r="I32" s="98" t="s">
        <v>116</v>
      </c>
      <c r="J32" s="246">
        <f>SUM(与件データ計算シート!U27,与件データ計算シート!U75,与件データ計算シート!U122,与件データ計算シート!U170,与件データ計算シート!U218,与件データ計算シート!U266)</f>
        <v>0</v>
      </c>
    </row>
    <row r="33" spans="2:10" ht="18" customHeight="1" thickBot="1" x14ac:dyDescent="0.2">
      <c r="D33" s="16" t="s">
        <v>158</v>
      </c>
      <c r="H33" s="99" t="s">
        <v>38</v>
      </c>
      <c r="I33" s="98" t="s">
        <v>227</v>
      </c>
      <c r="J33" s="246">
        <f>SUM(与件データ計算シート!U28,与件データ計算シート!U76,与件データ計算シート!U123,与件データ計算シート!U171,与件データ計算シート!U219,与件データ計算シート!U267)</f>
        <v>0</v>
      </c>
    </row>
    <row r="34" spans="2:10" ht="18" customHeight="1" x14ac:dyDescent="0.15">
      <c r="C34" s="249" t="s">
        <v>97</v>
      </c>
      <c r="D34" s="255"/>
      <c r="H34" s="99" t="s">
        <v>39</v>
      </c>
      <c r="I34" s="98" t="s">
        <v>228</v>
      </c>
      <c r="J34" s="246">
        <f>SUM(与件データ計算シート!U29,与件データ計算シート!U77,与件データ計算シート!U124,与件データ計算シート!U172,与件データ計算シート!U220,与件データ計算シート!U268)</f>
        <v>0</v>
      </c>
    </row>
    <row r="35" spans="2:10" ht="18" customHeight="1" x14ac:dyDescent="0.15">
      <c r="C35" s="98" t="s">
        <v>98</v>
      </c>
      <c r="D35" s="256"/>
      <c r="H35" s="99" t="s">
        <v>40</v>
      </c>
      <c r="I35" s="98" t="s">
        <v>10</v>
      </c>
      <c r="J35" s="246">
        <f>SUM(与件データ計算シート!U30,与件データ計算シート!U78,与件データ計算シート!U125,与件データ計算シート!U173,与件データ計算シート!U221,与件データ計算シート!U269)</f>
        <v>0</v>
      </c>
    </row>
    <row r="36" spans="2:10" ht="18" customHeight="1" x14ac:dyDescent="0.15">
      <c r="C36" s="98" t="s">
        <v>99</v>
      </c>
      <c r="D36" s="256"/>
      <c r="H36" s="99">
        <v>27</v>
      </c>
      <c r="I36" s="98" t="s">
        <v>11</v>
      </c>
      <c r="J36" s="246">
        <f>SUM(与件データ計算シート!U31,与件データ計算シート!U79,与件データ計算シート!U126,与件データ計算シート!U174,与件データ計算シート!U222,与件データ計算シート!U270)</f>
        <v>0</v>
      </c>
    </row>
    <row r="37" spans="2:10" ht="18" customHeight="1" x14ac:dyDescent="0.15">
      <c r="C37" s="98" t="s">
        <v>109</v>
      </c>
      <c r="D37" s="256"/>
      <c r="H37" s="99" t="s">
        <v>42</v>
      </c>
      <c r="I37" s="98" t="s">
        <v>229</v>
      </c>
      <c r="J37" s="246">
        <f>SUM(与件データ計算シート!U32,与件データ計算シート!U80,与件データ計算シート!U127,与件データ計算シート!U175,与件データ計算シート!U223,与件データ計算シート!U271)</f>
        <v>0</v>
      </c>
    </row>
    <row r="38" spans="2:10" ht="18" customHeight="1" thickBot="1" x14ac:dyDescent="0.2">
      <c r="C38" s="248" t="s">
        <v>101</v>
      </c>
      <c r="D38" s="254"/>
      <c r="H38" s="99" t="s">
        <v>43</v>
      </c>
      <c r="I38" s="98" t="s">
        <v>118</v>
      </c>
      <c r="J38" s="246">
        <f>SUM(与件データ計算シート!U33,与件データ計算シート!U81,与件データ計算シート!U128,与件データ計算シート!U176,与件データ計算シート!U224,与件データ計算シート!U272)</f>
        <v>0</v>
      </c>
    </row>
    <row r="39" spans="2:10" ht="18" customHeight="1" x14ac:dyDescent="0.15">
      <c r="C39" s="25" t="s">
        <v>198</v>
      </c>
      <c r="D39" s="247">
        <f>SUM(D34:D38)</f>
        <v>0</v>
      </c>
      <c r="H39" s="99" t="s">
        <v>44</v>
      </c>
      <c r="I39" s="98" t="s">
        <v>12</v>
      </c>
      <c r="J39" s="246">
        <f>SUM(与件データ計算シート!U34,与件データ計算シート!U82,与件データ計算シート!U129,与件データ計算シート!U177,与件データ計算シート!U225,与件データ計算シート!U273)</f>
        <v>0</v>
      </c>
    </row>
    <row r="40" spans="2:10" ht="18" customHeight="1" x14ac:dyDescent="0.15">
      <c r="C40" s="27"/>
      <c r="D40" s="26"/>
      <c r="H40" s="99" t="s">
        <v>45</v>
      </c>
      <c r="I40" s="98" t="s">
        <v>13</v>
      </c>
      <c r="J40" s="246">
        <f>SUM(与件データ計算シート!U35,与件データ計算シート!U83,与件データ計算シート!U130,与件データ計算シート!U178,与件データ計算シート!U226,与件データ計算シート!U274)</f>
        <v>0</v>
      </c>
    </row>
    <row r="41" spans="2:10" ht="18" customHeight="1" x14ac:dyDescent="0.15">
      <c r="H41" s="99" t="s">
        <v>46</v>
      </c>
      <c r="I41" s="98" t="s">
        <v>230</v>
      </c>
      <c r="J41" s="246">
        <f>SUM(与件データ計算シート!U36,与件データ計算シート!U84,与件データ計算シート!U131,与件データ計算シート!U179,与件データ計算シート!U227,与件データ計算シート!U275)</f>
        <v>0</v>
      </c>
    </row>
    <row r="42" spans="2:10" ht="18" customHeight="1" x14ac:dyDescent="0.15">
      <c r="B42" s="96" t="s">
        <v>206</v>
      </c>
      <c r="H42" s="99" t="s">
        <v>47</v>
      </c>
      <c r="I42" s="98" t="s">
        <v>231</v>
      </c>
      <c r="J42" s="246">
        <f>SUM(与件データ計算シート!U37,与件データ計算シート!U85,与件データ計算シート!U132,与件データ計算シート!U180,与件データ計算シート!U228,与件データ計算シート!U276)</f>
        <v>0</v>
      </c>
    </row>
    <row r="43" spans="2:10" ht="18" customHeight="1" x14ac:dyDescent="0.15">
      <c r="F43" s="16" t="s">
        <v>158</v>
      </c>
      <c r="H43" s="99" t="s">
        <v>48</v>
      </c>
      <c r="I43" s="98" t="s">
        <v>14</v>
      </c>
      <c r="J43" s="246">
        <f>SUM(与件データ計算シート!U38,与件データ計算シート!U86,与件データ計算シート!U133,与件データ計算シート!U181,与件データ計算シート!U229,与件データ計算シート!U277)</f>
        <v>0</v>
      </c>
    </row>
    <row r="44" spans="2:10" ht="18" customHeight="1" thickBot="1" x14ac:dyDescent="0.2">
      <c r="C44" s="18"/>
      <c r="D44" s="20" t="s">
        <v>93</v>
      </c>
      <c r="E44" s="20" t="s">
        <v>92</v>
      </c>
      <c r="F44" s="20" t="s">
        <v>139</v>
      </c>
      <c r="H44" s="99" t="s">
        <v>49</v>
      </c>
      <c r="I44" s="98" t="s">
        <v>292</v>
      </c>
      <c r="J44" s="246">
        <f>SUM(与件データ計算シート!U39,与件データ計算シート!U87,与件データ計算シート!U134,与件データ計算シート!U182,与件データ計算シート!U230,与件データ計算シート!U278)</f>
        <v>0</v>
      </c>
    </row>
    <row r="45" spans="2:10" ht="18" customHeight="1" x14ac:dyDescent="0.15">
      <c r="C45" s="249" t="s">
        <v>97</v>
      </c>
      <c r="D45" s="260"/>
      <c r="E45" s="261"/>
      <c r="F45" s="257">
        <f>SUM(D45:E45)</f>
        <v>0</v>
      </c>
      <c r="H45" s="99" t="s">
        <v>88</v>
      </c>
      <c r="I45" s="98" t="s">
        <v>232</v>
      </c>
      <c r="J45" s="246">
        <f>SUM(与件データ計算シート!U40,与件データ計算シート!U88,与件データ計算シート!U135,与件データ計算シート!U183,与件データ計算シート!U231,与件データ計算シート!U279)</f>
        <v>0</v>
      </c>
    </row>
    <row r="46" spans="2:10" ht="18" customHeight="1" x14ac:dyDescent="0.15">
      <c r="C46" s="98" t="s">
        <v>98</v>
      </c>
      <c r="D46" s="262"/>
      <c r="E46" s="272">
        <v>0</v>
      </c>
      <c r="F46" s="258">
        <f t="shared" ref="F46:F49" si="0">SUM(D46:E46)</f>
        <v>0</v>
      </c>
      <c r="H46" s="99" t="s">
        <v>89</v>
      </c>
      <c r="I46" s="98" t="s">
        <v>233</v>
      </c>
      <c r="J46" s="246">
        <f>SUM(与件データ計算シート!U41,与件データ計算シート!U89,与件データ計算シート!U136,与件データ計算シート!U184,与件データ計算シート!U232,与件データ計算シート!U280)</f>
        <v>0</v>
      </c>
    </row>
    <row r="47" spans="2:10" ht="18" customHeight="1" x14ac:dyDescent="0.15">
      <c r="C47" s="98" t="s">
        <v>99</v>
      </c>
      <c r="D47" s="262"/>
      <c r="E47" s="263"/>
      <c r="F47" s="258">
        <f t="shared" si="0"/>
        <v>0</v>
      </c>
      <c r="H47" s="99" t="s">
        <v>120</v>
      </c>
      <c r="I47" s="98" t="s">
        <v>15</v>
      </c>
      <c r="J47" s="246">
        <f>SUM(与件データ計算シート!U42,与件データ計算シート!U90,与件データ計算シート!U137,与件データ計算シート!U185,与件データ計算シート!U233,与件データ計算シート!U281)</f>
        <v>0</v>
      </c>
    </row>
    <row r="48" spans="2:10" ht="18" customHeight="1" thickBot="1" x14ac:dyDescent="0.2">
      <c r="C48" s="98" t="s">
        <v>100</v>
      </c>
      <c r="D48" s="262"/>
      <c r="E48" s="263"/>
      <c r="F48" s="258">
        <f t="shared" si="0"/>
        <v>0</v>
      </c>
      <c r="H48" s="282" t="s">
        <v>123</v>
      </c>
      <c r="I48" s="284" t="s">
        <v>16</v>
      </c>
      <c r="J48" s="246">
        <f>SUM(与件データ計算シート!U43,与件データ計算シート!U91,与件データ計算シート!U138,与件データ計算シート!U186,与件データ計算シート!U234,与件データ計算シート!U282)</f>
        <v>0</v>
      </c>
    </row>
    <row r="49" spans="2:11" ht="18" customHeight="1" thickTop="1" thickBot="1" x14ac:dyDescent="0.2">
      <c r="C49" s="248" t="s">
        <v>101</v>
      </c>
      <c r="D49" s="264"/>
      <c r="E49" s="265"/>
      <c r="F49" s="259">
        <f t="shared" si="0"/>
        <v>0</v>
      </c>
      <c r="H49" s="283"/>
      <c r="I49" s="285" t="s">
        <v>198</v>
      </c>
      <c r="J49" s="267">
        <f>SUM(J10:J48)</f>
        <v>0</v>
      </c>
    </row>
    <row r="50" spans="2:11" ht="18" customHeight="1" x14ac:dyDescent="0.15">
      <c r="C50" s="25" t="s">
        <v>198</v>
      </c>
      <c r="D50" s="247">
        <f>SUM(D45:D49)</f>
        <v>0</v>
      </c>
      <c r="E50" s="247">
        <f>SUM(E45:E49)</f>
        <v>0</v>
      </c>
      <c r="F50" s="247">
        <f>SUM(F45:F49)</f>
        <v>0</v>
      </c>
    </row>
    <row r="51" spans="2:11" ht="18" customHeight="1" x14ac:dyDescent="0.15">
      <c r="H51" s="95"/>
      <c r="I51" s="95"/>
      <c r="J51" s="95"/>
    </row>
    <row r="52" spans="2:11" ht="18" customHeight="1" x14ac:dyDescent="0.15">
      <c r="H52" s="95"/>
      <c r="I52" s="95"/>
      <c r="J52" s="95"/>
    </row>
    <row r="53" spans="2:11" ht="18" customHeight="1" x14ac:dyDescent="0.15">
      <c r="C53" s="190" t="s">
        <v>199</v>
      </c>
      <c r="F53" s="95"/>
      <c r="G53" s="95"/>
      <c r="H53" s="95"/>
      <c r="I53" s="95"/>
      <c r="J53" s="95"/>
      <c r="K53" s="95"/>
    </row>
    <row r="54" spans="2:11" ht="18" customHeight="1" x14ac:dyDescent="0.15">
      <c r="C54" s="250" t="s">
        <v>200</v>
      </c>
      <c r="D54" s="95"/>
      <c r="E54" s="95"/>
      <c r="F54" s="95"/>
      <c r="G54" s="95"/>
      <c r="H54" s="95"/>
      <c r="I54" s="95"/>
      <c r="J54" s="95"/>
      <c r="K54" s="95"/>
    </row>
    <row r="55" spans="2:11" ht="18" customHeight="1" x14ac:dyDescent="0.15">
      <c r="C55" s="251"/>
      <c r="D55" s="95"/>
      <c r="E55" s="95"/>
      <c r="F55" s="95"/>
      <c r="G55" s="95"/>
      <c r="H55" s="95"/>
      <c r="I55" s="95"/>
      <c r="J55" s="95"/>
      <c r="K55" s="95"/>
    </row>
    <row r="56" spans="2:11" ht="18" customHeight="1" x14ac:dyDescent="0.15">
      <c r="B56" s="95"/>
      <c r="C56" s="190" t="s">
        <v>305</v>
      </c>
      <c r="D56" s="95"/>
      <c r="E56" s="95"/>
      <c r="F56" s="95"/>
      <c r="G56" s="95"/>
      <c r="H56" s="95"/>
      <c r="I56" s="95"/>
      <c r="J56" s="95"/>
      <c r="K56" s="95"/>
    </row>
    <row r="57" spans="2:11" ht="18" customHeight="1" x14ac:dyDescent="0.15">
      <c r="B57" s="95"/>
      <c r="C57" s="250" t="s">
        <v>207</v>
      </c>
      <c r="D57" s="95"/>
      <c r="E57" s="95"/>
      <c r="F57" s="95"/>
      <c r="G57" s="95"/>
      <c r="H57" s="95"/>
      <c r="I57" s="95"/>
      <c r="J57" s="95"/>
      <c r="K57" s="95"/>
    </row>
    <row r="58" spans="2:11" ht="18" customHeight="1" x14ac:dyDescent="0.15">
      <c r="B58" s="95"/>
      <c r="C58" s="95"/>
      <c r="D58" s="95"/>
      <c r="E58" s="95"/>
      <c r="F58" s="95"/>
      <c r="G58" s="95"/>
      <c r="H58" s="95"/>
      <c r="I58" s="95"/>
      <c r="J58" s="95"/>
      <c r="K58" s="95"/>
    </row>
    <row r="59" spans="2:11" ht="12.95" customHeight="1" x14ac:dyDescent="0.15">
      <c r="B59" s="95"/>
      <c r="C59" s="95"/>
      <c r="D59" s="95"/>
      <c r="E59" s="95"/>
      <c r="F59" s="95"/>
      <c r="G59" s="95"/>
      <c r="H59" s="95"/>
      <c r="I59" s="95"/>
      <c r="J59" s="95"/>
      <c r="K59" s="95"/>
    </row>
    <row r="60" spans="2:11" ht="12.95" customHeight="1" x14ac:dyDescent="0.15">
      <c r="B60" s="95"/>
      <c r="C60" s="95"/>
      <c r="D60" s="95"/>
      <c r="E60" s="95"/>
      <c r="F60" s="95"/>
      <c r="G60" s="95"/>
      <c r="H60" s="95"/>
      <c r="I60" s="95"/>
      <c r="J60" s="95"/>
      <c r="K60" s="95"/>
    </row>
    <row r="61" spans="2:11" ht="12.95" customHeight="1" x14ac:dyDescent="0.15">
      <c r="B61" s="95"/>
      <c r="C61" s="95"/>
      <c r="D61" s="95"/>
      <c r="E61" s="95"/>
      <c r="F61" s="95"/>
      <c r="G61" s="95"/>
    </row>
    <row r="62" spans="2:11" ht="12.95" customHeight="1" x14ac:dyDescent="0.15">
      <c r="B62" s="95"/>
      <c r="C62" s="95"/>
      <c r="D62" s="95"/>
      <c r="E62" s="95"/>
      <c r="F62" s="95"/>
      <c r="G62" s="95"/>
    </row>
    <row r="63" spans="2:11" ht="12.95" customHeight="1" x14ac:dyDescent="0.15">
      <c r="B63" s="95"/>
      <c r="C63" s="95"/>
      <c r="D63" s="95"/>
      <c r="E63" s="95"/>
    </row>
  </sheetData>
  <sheetProtection selectLockedCells="1"/>
  <mergeCells count="3">
    <mergeCell ref="H8:H9"/>
    <mergeCell ref="I8:I9"/>
    <mergeCell ref="J8:J9"/>
  </mergeCells>
  <phoneticPr fontId="5"/>
  <dataValidations count="2">
    <dataValidation type="custom" allowBlank="1" showInputMessage="1" showErrorMessage="1" sqref="G50" xr:uid="{00000000-0002-0000-0200-000000000000}">
      <formula1>0</formula1>
    </dataValidation>
    <dataValidation type="whole" operator="equal" allowBlank="1" showInputMessage="1" showErrorMessage="1" sqref="E46" xr:uid="{00000000-0002-0000-0200-000001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ignoredErrors>
    <ignoredError sqref="H10:H35 H37:H48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J53"/>
  <sheetViews>
    <sheetView showGridLines="0" zoomScaleNormal="100" workbookViewId="0">
      <selection activeCell="G19" sqref="G19"/>
    </sheetView>
  </sheetViews>
  <sheetFormatPr defaultColWidth="18.625" defaultRowHeight="12.75" customHeight="1" x14ac:dyDescent="0.15"/>
  <cols>
    <col min="1" max="2" width="5.625" style="36" customWidth="1"/>
    <col min="3" max="3" width="12.625" style="36" customWidth="1"/>
    <col min="4" max="8" width="14.125" style="36" customWidth="1"/>
    <col min="9" max="9" width="9.375" style="36" customWidth="1"/>
    <col min="10" max="10" width="9" style="36" customWidth="1"/>
    <col min="11" max="16384" width="18.625" style="36"/>
  </cols>
  <sheetData>
    <row r="1" spans="1:10" ht="18.75" customHeight="1" x14ac:dyDescent="0.15"/>
    <row r="2" spans="1:10" ht="18.75" customHeight="1" x14ac:dyDescent="0.15">
      <c r="C2" s="152"/>
      <c r="D2" s="153"/>
      <c r="E2" s="153"/>
      <c r="F2" s="153"/>
    </row>
    <row r="3" spans="1:10" s="154" customFormat="1" ht="18.75" customHeight="1" x14ac:dyDescent="0.15">
      <c r="C3" s="155"/>
      <c r="D3" s="156"/>
      <c r="E3" s="156"/>
      <c r="F3" s="156"/>
    </row>
    <row r="4" spans="1:10" s="154" customFormat="1" ht="18.75" customHeight="1" x14ac:dyDescent="0.15">
      <c r="C4" s="157"/>
      <c r="D4" s="158"/>
      <c r="E4" s="158"/>
      <c r="F4" s="158"/>
      <c r="G4" s="158"/>
      <c r="H4" s="158"/>
      <c r="I4" s="158"/>
      <c r="J4" s="158"/>
    </row>
    <row r="5" spans="1:10" s="154" customFormat="1" ht="18.75" customHeight="1" x14ac:dyDescent="0.15">
      <c r="C5" s="157"/>
      <c r="D5" s="158"/>
      <c r="E5" s="158"/>
      <c r="F5" s="158"/>
      <c r="G5" s="158"/>
      <c r="H5" s="158"/>
      <c r="I5" s="158"/>
      <c r="J5" s="158"/>
    </row>
    <row r="6" spans="1:10" s="154" customFormat="1" ht="18.75" customHeight="1" x14ac:dyDescent="0.15">
      <c r="C6" s="157"/>
      <c r="D6" s="158"/>
      <c r="E6" s="158"/>
      <c r="F6" s="158"/>
      <c r="G6" s="158"/>
      <c r="H6" s="158"/>
      <c r="I6" s="158"/>
      <c r="J6" s="158"/>
    </row>
    <row r="7" spans="1:10" s="154" customFormat="1" ht="26.25" customHeight="1" x14ac:dyDescent="0.15">
      <c r="C7" s="157"/>
      <c r="D7" s="158"/>
      <c r="E7" s="158"/>
      <c r="F7" s="158"/>
      <c r="G7" s="158"/>
      <c r="H7" s="158"/>
      <c r="I7" s="158"/>
      <c r="J7" s="158"/>
    </row>
    <row r="8" spans="1:10" s="154" customFormat="1" ht="18.75" customHeight="1" x14ac:dyDescent="0.15">
      <c r="A8" s="159"/>
      <c r="B8" s="159"/>
      <c r="C8" s="160" t="s">
        <v>150</v>
      </c>
      <c r="D8" s="159"/>
      <c r="E8" s="159"/>
      <c r="F8" s="159"/>
      <c r="G8" s="159"/>
      <c r="H8" s="159"/>
      <c r="I8" s="159"/>
    </row>
    <row r="9" spans="1:10" s="154" customFormat="1" ht="13.5" customHeight="1" thickBot="1" x14ac:dyDescent="0.2">
      <c r="A9" s="159"/>
      <c r="B9" s="159"/>
      <c r="C9" s="159"/>
      <c r="D9" s="159"/>
      <c r="E9" s="163"/>
      <c r="F9" s="169" t="s">
        <v>155</v>
      </c>
      <c r="G9" s="159"/>
      <c r="H9" s="169" t="s">
        <v>157</v>
      </c>
      <c r="I9" s="159"/>
    </row>
    <row r="10" spans="1:10" s="154" customFormat="1" ht="10.5" customHeight="1" x14ac:dyDescent="0.15">
      <c r="A10" s="159"/>
      <c r="B10" s="384"/>
      <c r="C10" s="430"/>
      <c r="D10" s="432" t="s">
        <v>68</v>
      </c>
      <c r="E10" s="385"/>
      <c r="F10" s="386"/>
      <c r="G10" s="432" t="s">
        <v>69</v>
      </c>
      <c r="H10" s="387"/>
      <c r="I10" s="159"/>
    </row>
    <row r="11" spans="1:10" s="154" customFormat="1" ht="10.5" customHeight="1" x14ac:dyDescent="0.15">
      <c r="A11" s="159"/>
      <c r="B11" s="388"/>
      <c r="C11" s="431"/>
      <c r="D11" s="433"/>
      <c r="E11" s="434" t="s">
        <v>151</v>
      </c>
      <c r="F11" s="389"/>
      <c r="G11" s="433"/>
      <c r="H11" s="423" t="s">
        <v>70</v>
      </c>
      <c r="I11" s="159"/>
    </row>
    <row r="12" spans="1:10" s="162" customFormat="1" ht="30" customHeight="1" x14ac:dyDescent="0.15">
      <c r="A12" s="161"/>
      <c r="B12" s="390"/>
      <c r="C12" s="431"/>
      <c r="D12" s="433"/>
      <c r="E12" s="433"/>
      <c r="F12" s="391" t="s">
        <v>152</v>
      </c>
      <c r="G12" s="433"/>
      <c r="H12" s="423"/>
      <c r="I12" s="161"/>
    </row>
    <row r="13" spans="1:10" s="154" customFormat="1" ht="25.5" customHeight="1" x14ac:dyDescent="0.15">
      <c r="A13" s="159"/>
      <c r="B13" s="424" t="s">
        <v>71</v>
      </c>
      <c r="C13" s="425"/>
      <c r="D13" s="380">
        <f>計算シート２!J45</f>
        <v>0</v>
      </c>
      <c r="E13" s="380">
        <f>計算シート２!K45</f>
        <v>0</v>
      </c>
      <c r="F13" s="380">
        <f>計算シート２!L45</f>
        <v>0</v>
      </c>
      <c r="G13" s="381">
        <f>計算シート２!W45</f>
        <v>0</v>
      </c>
      <c r="H13" s="382">
        <f>計算シート２!Z45</f>
        <v>0</v>
      </c>
      <c r="I13" s="159"/>
    </row>
    <row r="14" spans="1:10" s="154" customFormat="1" ht="25.5" customHeight="1" x14ac:dyDescent="0.15">
      <c r="A14" s="159"/>
      <c r="B14" s="392"/>
      <c r="C14" s="393" t="s">
        <v>307</v>
      </c>
      <c r="D14" s="394">
        <f>計算シート２!F45</f>
        <v>0</v>
      </c>
      <c r="E14" s="394">
        <f>計算シート２!G45</f>
        <v>0</v>
      </c>
      <c r="F14" s="394">
        <f>計算シート２!H45</f>
        <v>0</v>
      </c>
      <c r="G14" s="395">
        <f>計算シート２!V45</f>
        <v>0</v>
      </c>
      <c r="H14" s="396">
        <f>計算シート２!Y45</f>
        <v>0</v>
      </c>
      <c r="I14" s="159"/>
    </row>
    <row r="15" spans="1:10" s="154" customFormat="1" ht="25.5" customHeight="1" x14ac:dyDescent="0.15">
      <c r="A15" s="159"/>
      <c r="B15" s="397"/>
      <c r="C15" s="398" t="s">
        <v>308</v>
      </c>
      <c r="D15" s="399">
        <f>D13-D14</f>
        <v>0</v>
      </c>
      <c r="E15" s="399">
        <f t="shared" ref="E15:H15" si="0">E13-E14</f>
        <v>0</v>
      </c>
      <c r="F15" s="399">
        <f t="shared" si="0"/>
        <v>0</v>
      </c>
      <c r="G15" s="400">
        <f t="shared" si="0"/>
        <v>0</v>
      </c>
      <c r="H15" s="401">
        <f t="shared" si="0"/>
        <v>0</v>
      </c>
      <c r="I15" s="159"/>
    </row>
    <row r="16" spans="1:10" s="154" customFormat="1" ht="25.5" customHeight="1" x14ac:dyDescent="0.15">
      <c r="A16" s="159"/>
      <c r="B16" s="426" t="s">
        <v>72</v>
      </c>
      <c r="C16" s="427"/>
      <c r="D16" s="379">
        <f>計算シート２!R45</f>
        <v>0</v>
      </c>
      <c r="E16" s="379">
        <f>計算シート２!S45</f>
        <v>0</v>
      </c>
      <c r="F16" s="379">
        <f>計算シート２!T45</f>
        <v>0</v>
      </c>
      <c r="G16" s="378">
        <f>計算シート２!X45</f>
        <v>0</v>
      </c>
      <c r="H16" s="383">
        <f>計算シート２!AA45</f>
        <v>0</v>
      </c>
      <c r="I16" s="159"/>
    </row>
    <row r="17" spans="1:9" s="154" customFormat="1" ht="25.5" customHeight="1" thickBot="1" x14ac:dyDescent="0.2">
      <c r="A17" s="159"/>
      <c r="B17" s="428" t="s">
        <v>50</v>
      </c>
      <c r="C17" s="429"/>
      <c r="D17" s="402">
        <f>SUM(D13,D16)</f>
        <v>0</v>
      </c>
      <c r="E17" s="402">
        <f t="shared" ref="E17:H17" si="1">SUM(E13,E16)</f>
        <v>0</v>
      </c>
      <c r="F17" s="402">
        <f t="shared" si="1"/>
        <v>0</v>
      </c>
      <c r="G17" s="402">
        <f t="shared" si="1"/>
        <v>0</v>
      </c>
      <c r="H17" s="403">
        <f t="shared" si="1"/>
        <v>0</v>
      </c>
      <c r="I17" s="163"/>
    </row>
    <row r="18" spans="1:9" s="154" customFormat="1" ht="18.75" customHeight="1" thickBot="1" x14ac:dyDescent="0.2">
      <c r="A18" s="159"/>
      <c r="B18" s="404"/>
      <c r="C18" s="405"/>
      <c r="D18" s="406"/>
      <c r="E18" s="406"/>
      <c r="F18" s="406"/>
      <c r="G18" s="404"/>
      <c r="H18" s="404"/>
      <c r="I18" s="159"/>
    </row>
    <row r="19" spans="1:9" s="156" customFormat="1" ht="22.5" customHeight="1" thickTop="1" thickBot="1" x14ac:dyDescent="0.2">
      <c r="A19" s="164"/>
      <c r="B19" s="407"/>
      <c r="C19" s="408" t="s">
        <v>77</v>
      </c>
      <c r="D19" s="409"/>
      <c r="E19" s="410">
        <f>計算シート２!R47</f>
        <v>0</v>
      </c>
      <c r="F19" s="411" t="s">
        <v>153</v>
      </c>
      <c r="G19" s="407"/>
      <c r="H19" s="407"/>
      <c r="I19" s="164"/>
    </row>
    <row r="20" spans="1:9" s="154" customFormat="1" ht="16.5" customHeight="1" thickTop="1" x14ac:dyDescent="0.15">
      <c r="A20" s="159"/>
      <c r="B20" s="159"/>
      <c r="C20" s="159"/>
      <c r="D20" s="159"/>
      <c r="E20" s="159"/>
      <c r="F20" s="159"/>
      <c r="G20" s="159"/>
      <c r="H20" s="159"/>
      <c r="I20" s="159"/>
    </row>
    <row r="21" spans="1:9" s="156" customFormat="1" ht="22.5" customHeight="1" x14ac:dyDescent="0.15">
      <c r="A21" s="164"/>
      <c r="B21" s="164"/>
      <c r="C21" s="165" t="s">
        <v>154</v>
      </c>
      <c r="D21" s="164"/>
      <c r="E21" s="166" t="str">
        <f>入力シート!G5</f>
        <v>令和元年</v>
      </c>
      <c r="F21" s="166" t="str">
        <f>入力シート!H5</f>
        <v>熊本市</v>
      </c>
      <c r="G21" s="164"/>
      <c r="H21" s="164"/>
      <c r="I21" s="164"/>
    </row>
    <row r="22" spans="1:9" s="154" customFormat="1" ht="40.5" customHeight="1" x14ac:dyDescent="0.15">
      <c r="A22" s="159"/>
      <c r="B22" s="159"/>
      <c r="C22" s="159"/>
      <c r="D22" s="159"/>
      <c r="E22" s="159"/>
      <c r="F22" s="159"/>
      <c r="G22" s="159"/>
      <c r="H22" s="159"/>
      <c r="I22" s="159"/>
    </row>
    <row r="23" spans="1:9" s="154" customFormat="1" ht="13.5" customHeight="1" x14ac:dyDescent="0.15">
      <c r="C23" s="167"/>
      <c r="D23" s="167"/>
      <c r="E23" s="167"/>
    </row>
    <row r="24" spans="1:9" s="154" customFormat="1" ht="13.5" customHeight="1" x14ac:dyDescent="0.15">
      <c r="C24" s="168"/>
      <c r="D24" s="168"/>
      <c r="E24" s="168"/>
    </row>
    <row r="25" spans="1:9" s="154" customFormat="1" ht="13.5" customHeight="1" x14ac:dyDescent="0.15"/>
    <row r="26" spans="1:9" s="154" customFormat="1" ht="13.5" x14ac:dyDescent="0.15"/>
    <row r="27" spans="1:9" s="154" customFormat="1" ht="13.5" x14ac:dyDescent="0.15"/>
    <row r="28" spans="1:9" s="154" customFormat="1" ht="13.5" x14ac:dyDescent="0.15"/>
    <row r="29" spans="1:9" s="154" customFormat="1" ht="13.5" x14ac:dyDescent="0.15"/>
    <row r="30" spans="1:9" s="154" customFormat="1" ht="13.5" x14ac:dyDescent="0.15"/>
    <row r="31" spans="1:9" ht="13.5" x14ac:dyDescent="0.15"/>
    <row r="32" spans="1:9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  <row r="41" ht="13.5" x14ac:dyDescent="0.15"/>
    <row r="42" ht="13.5" x14ac:dyDescent="0.15"/>
    <row r="43" ht="13.5" x14ac:dyDescent="0.15"/>
    <row r="44" ht="13.5" x14ac:dyDescent="0.15"/>
    <row r="45" ht="13.5" x14ac:dyDescent="0.15"/>
    <row r="46" ht="13.5" x14ac:dyDescent="0.15"/>
    <row r="47" ht="13.5" x14ac:dyDescent="0.15"/>
    <row r="48" ht="13.5" x14ac:dyDescent="0.15"/>
    <row r="49" ht="13.5" x14ac:dyDescent="0.15"/>
    <row r="50" ht="13.5" x14ac:dyDescent="0.15"/>
    <row r="51" ht="13.5" x14ac:dyDescent="0.15"/>
    <row r="52" ht="13.5" x14ac:dyDescent="0.15"/>
    <row r="53" ht="13.5" x14ac:dyDescent="0.15"/>
  </sheetData>
  <sheetProtection selectLockedCells="1" selectUnlockedCells="1"/>
  <mergeCells count="8">
    <mergeCell ref="H11:H12"/>
    <mergeCell ref="B13:C13"/>
    <mergeCell ref="B16:C16"/>
    <mergeCell ref="B17:C17"/>
    <mergeCell ref="C10:C12"/>
    <mergeCell ref="D10:D12"/>
    <mergeCell ref="G10:G12"/>
    <mergeCell ref="E11:E12"/>
  </mergeCells>
  <phoneticPr fontId="5"/>
  <pageMargins left="0.55000000000000004" right="0.59" top="0.6" bottom="0.53" header="0.34" footer="0.4"/>
  <pageSetup paperSize="9" scale="83" orientation="portrait" r:id="rId1"/>
  <headerFooter alignWithMargins="0"/>
  <ignoredErrors>
    <ignoredError sqref="E21:F21 E19 D13:H13 D16:H16 D14:H14 D15:H15 D17:H17" unlockedFormula="1"/>
  </ignoredErrors>
  <drawing r:id="rId2"/>
  <legacyDrawing r:id="rId3"/>
  <oleObjects>
    <mc:AlternateContent xmlns:mc="http://schemas.openxmlformats.org/markup-compatibility/2006">
      <mc:Choice Requires="x14">
        <oleObject progId="文書" shapeId="9218" r:id="rId4">
          <objectPr defaultSize="0" r:id="rId5">
            <anchor moveWithCells="1">
              <from>
                <xdr:col>1</xdr:col>
                <xdr:colOff>9525</xdr:colOff>
                <xdr:row>21</xdr:row>
                <xdr:rowOff>438150</xdr:rowOff>
              </from>
              <to>
                <xdr:col>8</xdr:col>
                <xdr:colOff>9525</xdr:colOff>
                <xdr:row>66</xdr:row>
                <xdr:rowOff>38100</xdr:rowOff>
              </to>
            </anchor>
          </objectPr>
        </oleObject>
      </mc:Choice>
      <mc:Fallback>
        <oleObject progId="文書" shapeId="921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56"/>
  <sheetViews>
    <sheetView zoomScaleNormal="100" workbookViewId="0">
      <selection activeCell="Q20" sqref="Q20"/>
    </sheetView>
  </sheetViews>
  <sheetFormatPr defaultColWidth="18.625" defaultRowHeight="15" customHeight="1" x14ac:dyDescent="0.15"/>
  <cols>
    <col min="1" max="2" width="2.625" style="15" customWidth="1"/>
    <col min="3" max="3" width="18.125" style="15" customWidth="1"/>
    <col min="4" max="4" width="12.625" style="15" bestFit="1" customWidth="1"/>
    <col min="5" max="5" width="11.625" style="15" customWidth="1"/>
    <col min="6" max="6" width="11.625" style="227" customWidth="1"/>
    <col min="7" max="7" width="13.125" style="15" customWidth="1"/>
    <col min="8" max="9" width="2.625" style="15" customWidth="1"/>
    <col min="10" max="10" width="30.625" style="15" customWidth="1"/>
    <col min="11" max="11" width="13.25" style="15" customWidth="1"/>
    <col min="12" max="14" width="13.125" style="15" customWidth="1"/>
    <col min="15" max="16384" width="18.625" style="15"/>
  </cols>
  <sheetData>
    <row r="2" spans="2:14" ht="15" customHeight="1" x14ac:dyDescent="0.15">
      <c r="B2" s="30" t="s">
        <v>102</v>
      </c>
      <c r="H2" s="30" t="s">
        <v>187</v>
      </c>
    </row>
    <row r="3" spans="2:14" ht="15" customHeight="1" x14ac:dyDescent="0.15">
      <c r="E3" s="16" t="s">
        <v>157</v>
      </c>
      <c r="F3" s="228"/>
    </row>
    <row r="4" spans="2:14" ht="15" customHeight="1" x14ac:dyDescent="0.15">
      <c r="C4" s="18"/>
      <c r="D4" s="17" t="s">
        <v>91</v>
      </c>
      <c r="E4" s="21" t="s">
        <v>103</v>
      </c>
      <c r="F4" s="29"/>
      <c r="I4" s="436" t="s">
        <v>302</v>
      </c>
      <c r="J4" s="437"/>
      <c r="K4" s="440" t="s">
        <v>185</v>
      </c>
      <c r="L4" s="441"/>
      <c r="M4" s="440" t="s">
        <v>186</v>
      </c>
      <c r="N4" s="441"/>
    </row>
    <row r="5" spans="2:14" ht="15" customHeight="1" x14ac:dyDescent="0.15">
      <c r="C5" s="23" t="s">
        <v>216</v>
      </c>
      <c r="D5" s="24">
        <v>2819249</v>
      </c>
      <c r="E5" s="269">
        <f>D5/$D$7</f>
        <v>0.46878101097439306</v>
      </c>
      <c r="F5" s="229"/>
      <c r="I5" s="438"/>
      <c r="J5" s="439"/>
      <c r="K5" s="189" t="s">
        <v>177</v>
      </c>
      <c r="L5" s="189" t="s">
        <v>178</v>
      </c>
      <c r="M5" s="189" t="s">
        <v>177</v>
      </c>
      <c r="N5" s="189" t="s">
        <v>178</v>
      </c>
    </row>
    <row r="6" spans="2:14" ht="15" customHeight="1" x14ac:dyDescent="0.15">
      <c r="C6" s="23" t="s">
        <v>215</v>
      </c>
      <c r="D6" s="24">
        <f>D7-D5</f>
        <v>3194751</v>
      </c>
      <c r="E6" s="269">
        <f t="shared" ref="E6" si="0">D6/$D$7</f>
        <v>0.53121898902560694</v>
      </c>
      <c r="F6" s="229"/>
      <c r="I6" s="172" t="s">
        <v>163</v>
      </c>
      <c r="J6" s="173"/>
      <c r="K6" s="374">
        <v>1</v>
      </c>
      <c r="L6" s="374">
        <v>1</v>
      </c>
      <c r="M6" s="185"/>
      <c r="N6" s="185"/>
    </row>
    <row r="7" spans="2:14" ht="15" customHeight="1" x14ac:dyDescent="0.15">
      <c r="C7" s="18" t="s">
        <v>217</v>
      </c>
      <c r="D7" s="105">
        <v>6014000</v>
      </c>
      <c r="E7" s="270">
        <f>SUM(E5:E6)</f>
        <v>1</v>
      </c>
      <c r="F7" s="229"/>
      <c r="I7" s="174"/>
      <c r="J7" s="175" t="s">
        <v>164</v>
      </c>
      <c r="K7" s="374">
        <v>0.13339775458437564</v>
      </c>
      <c r="L7" s="374">
        <v>0.21028328510018954</v>
      </c>
      <c r="M7" s="184">
        <v>5.2929069141079775E-2</v>
      </c>
      <c r="N7" s="184">
        <v>0.10623579228168875</v>
      </c>
    </row>
    <row r="8" spans="2:14" ht="15" customHeight="1" x14ac:dyDescent="0.15">
      <c r="C8" s="106" t="s">
        <v>300</v>
      </c>
      <c r="I8" s="174"/>
      <c r="J8" s="175" t="s">
        <v>117</v>
      </c>
      <c r="K8" s="374">
        <v>0.81934897311387189</v>
      </c>
      <c r="L8" s="374">
        <v>0.76943711075006771</v>
      </c>
      <c r="M8" s="184">
        <v>0.32509826408799458</v>
      </c>
      <c r="N8" s="184">
        <v>0.38872210424390624</v>
      </c>
    </row>
    <row r="9" spans="2:14" ht="15" customHeight="1" x14ac:dyDescent="0.15">
      <c r="C9" s="107"/>
      <c r="I9" s="174"/>
      <c r="J9" s="175" t="s">
        <v>165</v>
      </c>
      <c r="K9" s="374">
        <v>4.7253272301752469E-2</v>
      </c>
      <c r="L9" s="374">
        <v>2.0279604149742756E-2</v>
      </c>
      <c r="M9" s="184">
        <v>1.8748979130827643E-2</v>
      </c>
      <c r="N9" s="184">
        <v>1.0245321272113809E-2</v>
      </c>
    </row>
    <row r="10" spans="2:14" ht="15" customHeight="1" x14ac:dyDescent="0.15">
      <c r="I10" s="176" t="s">
        <v>121</v>
      </c>
      <c r="J10" s="177"/>
      <c r="K10" s="375">
        <v>1</v>
      </c>
      <c r="L10" s="375">
        <v>0</v>
      </c>
      <c r="M10" s="186">
        <v>0.22874194164972458</v>
      </c>
      <c r="N10" s="375">
        <v>0</v>
      </c>
    </row>
    <row r="11" spans="2:14" ht="15" customHeight="1" x14ac:dyDescent="0.15">
      <c r="B11" s="30" t="s">
        <v>104</v>
      </c>
      <c r="I11" s="176" t="s">
        <v>122</v>
      </c>
      <c r="J11" s="177"/>
      <c r="K11" s="375">
        <v>1</v>
      </c>
      <c r="L11" s="375">
        <v>1</v>
      </c>
      <c r="M11" s="186">
        <v>0.16038732210811657</v>
      </c>
      <c r="N11" s="186">
        <v>0.14248972128023632</v>
      </c>
    </row>
    <row r="12" spans="2:14" ht="15" customHeight="1" x14ac:dyDescent="0.15">
      <c r="E12" s="16" t="s">
        <v>159</v>
      </c>
      <c r="F12" s="228"/>
      <c r="I12" s="174" t="s">
        <v>166</v>
      </c>
      <c r="J12" s="175"/>
      <c r="K12" s="374">
        <v>1</v>
      </c>
      <c r="L12" s="374">
        <v>1</v>
      </c>
      <c r="M12" s="185"/>
      <c r="N12" s="185"/>
    </row>
    <row r="13" spans="2:14" ht="15" customHeight="1" x14ac:dyDescent="0.15">
      <c r="C13" s="18"/>
      <c r="D13" s="17" t="s">
        <v>194</v>
      </c>
      <c r="E13" s="21" t="s">
        <v>92</v>
      </c>
      <c r="F13" s="29"/>
      <c r="I13" s="174"/>
      <c r="J13" s="175" t="s">
        <v>294</v>
      </c>
      <c r="K13" s="374">
        <v>0.11991793869609407</v>
      </c>
      <c r="L13" s="374">
        <v>0.12982465340941993</v>
      </c>
      <c r="M13" s="184">
        <v>1.885150046047716E-2</v>
      </c>
      <c r="N13" s="184">
        <v>3.1748606080556095E-2</v>
      </c>
    </row>
    <row r="14" spans="2:14" ht="15" customHeight="1" x14ac:dyDescent="0.15">
      <c r="C14" s="23" t="s">
        <v>97</v>
      </c>
      <c r="D14" s="31">
        <v>4413</v>
      </c>
      <c r="E14" s="32">
        <v>1350</v>
      </c>
      <c r="F14" s="230"/>
      <c r="I14" s="174"/>
      <c r="J14" s="175" t="s">
        <v>167</v>
      </c>
      <c r="K14" s="374">
        <v>0.6605868643330115</v>
      </c>
      <c r="L14" s="374">
        <v>0.56661236592797992</v>
      </c>
      <c r="M14" s="184">
        <v>0.10384646127647744</v>
      </c>
      <c r="N14" s="184">
        <v>0.13856499773959008</v>
      </c>
    </row>
    <row r="15" spans="2:14" ht="15" customHeight="1" x14ac:dyDescent="0.15">
      <c r="C15" s="23" t="s">
        <v>105</v>
      </c>
      <c r="D15" s="31">
        <v>12571</v>
      </c>
      <c r="E15" s="32">
        <v>0</v>
      </c>
      <c r="F15" s="230"/>
      <c r="I15" s="174"/>
      <c r="J15" s="175" t="s">
        <v>168</v>
      </c>
      <c r="K15" s="374">
        <v>8.112728179115597E-2</v>
      </c>
      <c r="L15" s="374">
        <v>0.14268857488421488</v>
      </c>
      <c r="M15" s="184">
        <v>1.275347964343429E-2</v>
      </c>
      <c r="N15" s="184">
        <v>3.4894476797934317E-2</v>
      </c>
    </row>
    <row r="16" spans="2:14" ht="15" customHeight="1" x14ac:dyDescent="0.15">
      <c r="C16" s="23" t="s">
        <v>99</v>
      </c>
      <c r="D16" s="31">
        <v>5023</v>
      </c>
      <c r="E16" s="32">
        <v>1759</v>
      </c>
      <c r="F16" s="230"/>
      <c r="I16" s="174"/>
      <c r="J16" s="175" t="s">
        <v>169</v>
      </c>
      <c r="K16" s="374">
        <v>1.8863930663503888E-2</v>
      </c>
      <c r="L16" s="374">
        <v>3.2290912110375811E-2</v>
      </c>
      <c r="M16" s="184">
        <v>2.9654729013536291E-3</v>
      </c>
      <c r="N16" s="184">
        <v>7.8967393453468152E-3</v>
      </c>
    </row>
    <row r="17" spans="2:14" ht="15" customHeight="1" x14ac:dyDescent="0.15">
      <c r="C17" s="23" t="s">
        <v>106</v>
      </c>
      <c r="D17" s="31">
        <v>4070</v>
      </c>
      <c r="E17" s="32">
        <v>1621</v>
      </c>
      <c r="F17" s="230"/>
      <c r="I17" s="174"/>
      <c r="J17" s="175" t="s">
        <v>170</v>
      </c>
      <c r="K17" s="374">
        <v>1.5314093951571229E-2</v>
      </c>
      <c r="L17" s="374">
        <v>8.1319999606674735E-3</v>
      </c>
      <c r="M17" s="184">
        <v>2.4074267146257972E-3</v>
      </c>
      <c r="N17" s="184">
        <v>1.9886797816753964E-3</v>
      </c>
    </row>
    <row r="18" spans="2:14" ht="15" customHeight="1" x14ac:dyDescent="0.15">
      <c r="C18" s="19" t="s">
        <v>101</v>
      </c>
      <c r="D18" s="33">
        <v>1477</v>
      </c>
      <c r="E18" s="33">
        <v>730</v>
      </c>
      <c r="F18" s="231"/>
      <c r="I18" s="435"/>
      <c r="J18" s="175" t="s">
        <v>171</v>
      </c>
      <c r="K18" s="374">
        <v>1.5487081479336281E-2</v>
      </c>
      <c r="L18" s="374">
        <v>2.0150272104607042E-2</v>
      </c>
      <c r="M18" s="184">
        <v>2.4346209317277451E-3</v>
      </c>
      <c r="N18" s="184">
        <v>4.9277470392905202E-3</v>
      </c>
    </row>
    <row r="19" spans="2:14" ht="15" customHeight="1" x14ac:dyDescent="0.15">
      <c r="C19" s="18" t="s">
        <v>139</v>
      </c>
      <c r="D19" s="104">
        <f>SUM(D14:D18)</f>
        <v>27554</v>
      </c>
      <c r="E19" s="104">
        <f>SUM(E14:E18)</f>
        <v>5460</v>
      </c>
      <c r="F19" s="230"/>
      <c r="I19" s="435"/>
      <c r="J19" s="175" t="s">
        <v>309</v>
      </c>
      <c r="K19" s="374">
        <v>4.3385050893151736E-3</v>
      </c>
      <c r="L19" s="374">
        <v>5.36998250795118E-3</v>
      </c>
      <c r="M19" s="184">
        <v>6.8202748961754332E-4</v>
      </c>
      <c r="N19" s="184">
        <v>1.3132286882889391E-3</v>
      </c>
    </row>
    <row r="20" spans="2:14" ht="15" customHeight="1" x14ac:dyDescent="0.15">
      <c r="C20" s="106" t="s">
        <v>301</v>
      </c>
      <c r="I20" s="174"/>
      <c r="J20" s="175" t="s">
        <v>172</v>
      </c>
      <c r="K20" s="374">
        <v>8.2560922835956424E-2</v>
      </c>
      <c r="L20" s="374">
        <v>9.4568505790075752E-2</v>
      </c>
      <c r="M20" s="184">
        <v>1.2978852803697719E-2</v>
      </c>
      <c r="N20" s="184">
        <v>2.3126718686375874E-2</v>
      </c>
    </row>
    <row r="21" spans="2:14" ht="15" customHeight="1" x14ac:dyDescent="0.15">
      <c r="C21" s="107"/>
      <c r="I21" s="174"/>
      <c r="J21" s="175" t="s">
        <v>173</v>
      </c>
      <c r="K21" s="374">
        <v>1.8033811600554664E-3</v>
      </c>
      <c r="L21" s="374">
        <v>3.6273330470799425E-4</v>
      </c>
      <c r="M21" s="184">
        <v>2.8349754122573807E-4</v>
      </c>
      <c r="N21" s="184">
        <v>8.8706393593474626E-5</v>
      </c>
    </row>
    <row r="22" spans="2:14" ht="15" customHeight="1" x14ac:dyDescent="0.15">
      <c r="I22" s="178" t="s">
        <v>174</v>
      </c>
      <c r="J22" s="179"/>
      <c r="K22" s="376">
        <v>1</v>
      </c>
      <c r="L22" s="376">
        <v>1</v>
      </c>
      <c r="M22" s="187"/>
      <c r="N22" s="187"/>
    </row>
    <row r="23" spans="2:14" ht="15" customHeight="1" x14ac:dyDescent="0.15">
      <c r="B23" s="30" t="s">
        <v>190</v>
      </c>
      <c r="I23" s="174"/>
      <c r="J23" s="175" t="s">
        <v>294</v>
      </c>
      <c r="K23" s="184">
        <v>7.8237032398958475E-3</v>
      </c>
      <c r="L23" s="184">
        <v>1.652363867186047E-2</v>
      </c>
      <c r="M23" s="184">
        <v>4.4509895914785662E-4</v>
      </c>
      <c r="N23" s="184">
        <v>1.7805403822497437E-3</v>
      </c>
    </row>
    <row r="24" spans="2:14" ht="15" customHeight="1" x14ac:dyDescent="0.15">
      <c r="D24" s="16" t="s">
        <v>160</v>
      </c>
      <c r="I24" s="174"/>
      <c r="J24" s="175" t="s">
        <v>117</v>
      </c>
      <c r="K24" s="184">
        <v>5.2620245722008845E-2</v>
      </c>
      <c r="L24" s="184">
        <v>7.2452089134418217E-3</v>
      </c>
      <c r="M24" s="184">
        <v>2.9936228257658689E-3</v>
      </c>
      <c r="N24" s="184">
        <v>7.8072313879558092E-4</v>
      </c>
    </row>
    <row r="25" spans="2:14" ht="15" customHeight="1" x14ac:dyDescent="0.15">
      <c r="C25" s="18"/>
      <c r="D25" s="17" t="s">
        <v>107</v>
      </c>
      <c r="E25" s="21" t="s">
        <v>103</v>
      </c>
      <c r="F25" s="29"/>
      <c r="I25" s="174"/>
      <c r="J25" s="175" t="s">
        <v>175</v>
      </c>
      <c r="K25" s="184">
        <v>0.12590313146661983</v>
      </c>
      <c r="L25" s="184">
        <v>0.11281896152005574</v>
      </c>
      <c r="M25" s="184">
        <v>7.1627656431910202E-3</v>
      </c>
      <c r="N25" s="184">
        <v>1.2157050929226192E-2</v>
      </c>
    </row>
    <row r="26" spans="2:14" ht="15" customHeight="1" x14ac:dyDescent="0.15">
      <c r="C26" s="23" t="s">
        <v>194</v>
      </c>
      <c r="D26" s="31">
        <v>194700000</v>
      </c>
      <c r="E26" s="269">
        <f>D26/D28</f>
        <v>0.61114947579885748</v>
      </c>
      <c r="F26" s="229"/>
      <c r="I26" s="174"/>
      <c r="J26" s="175" t="s">
        <v>119</v>
      </c>
      <c r="K26" s="184">
        <v>3.8284680171959594E-2</v>
      </c>
      <c r="L26" s="184">
        <v>6.1269374487045655E-3</v>
      </c>
      <c r="M26" s="184">
        <v>2.1780569601556935E-3</v>
      </c>
      <c r="N26" s="184">
        <v>6.6022138123336086E-4</v>
      </c>
    </row>
    <row r="27" spans="2:14" ht="15" customHeight="1" x14ac:dyDescent="0.15">
      <c r="C27" s="23" t="s">
        <v>92</v>
      </c>
      <c r="D27" s="31">
        <v>123880000</v>
      </c>
      <c r="E27" s="269">
        <f>D27/D28</f>
        <v>0.38885052420114258</v>
      </c>
      <c r="F27" s="229"/>
      <c r="I27" s="174"/>
      <c r="J27" s="180" t="s">
        <v>303</v>
      </c>
      <c r="K27" s="184">
        <v>2.4317163124899781E-2</v>
      </c>
      <c r="L27" s="184">
        <v>2.9868510120232779E-2</v>
      </c>
      <c r="M27" s="184">
        <v>1.3834297728891902E-3</v>
      </c>
      <c r="N27" s="184">
        <v>3.2185458350210703E-3</v>
      </c>
    </row>
    <row r="28" spans="2:14" ht="15" customHeight="1" x14ac:dyDescent="0.15">
      <c r="C28" s="18" t="s">
        <v>139</v>
      </c>
      <c r="D28" s="104">
        <f>SUM(D26:D27)</f>
        <v>318580000</v>
      </c>
      <c r="E28" s="270">
        <f>SUM(E26:E27)</f>
        <v>1</v>
      </c>
      <c r="F28" s="229"/>
      <c r="I28" s="174"/>
      <c r="J28" s="175" t="s">
        <v>165</v>
      </c>
      <c r="K28" s="184">
        <v>2.1461351089255579E-2</v>
      </c>
      <c r="L28" s="184">
        <v>1.6444293468154059E-2</v>
      </c>
      <c r="M28" s="184">
        <v>1.2209595301395332E-3</v>
      </c>
      <c r="N28" s="184">
        <v>1.7719903684094089E-3</v>
      </c>
    </row>
    <row r="29" spans="2:14" ht="15" customHeight="1" x14ac:dyDescent="0.15">
      <c r="C29" s="106" t="s">
        <v>301</v>
      </c>
      <c r="I29" s="181"/>
      <c r="J29" s="175" t="s">
        <v>293</v>
      </c>
      <c r="K29" s="184">
        <v>0.72958972518536058</v>
      </c>
      <c r="L29" s="184">
        <v>0.81097244985755057</v>
      </c>
      <c r="M29" s="184">
        <v>4.1507150428330641E-2</v>
      </c>
      <c r="N29" s="184">
        <v>8.7388088334467998E-2</v>
      </c>
    </row>
    <row r="30" spans="2:14" ht="15" customHeight="1" x14ac:dyDescent="0.15">
      <c r="C30" s="26"/>
      <c r="I30" s="182" t="s">
        <v>176</v>
      </c>
      <c r="J30" s="183"/>
      <c r="K30" s="188"/>
      <c r="L30" s="188"/>
      <c r="M30" s="377">
        <v>1</v>
      </c>
      <c r="N30" s="377">
        <v>1</v>
      </c>
    </row>
    <row r="31" spans="2:14" ht="15" customHeight="1" x14ac:dyDescent="0.15">
      <c r="G31" s="27"/>
      <c r="I31" s="15" t="s">
        <v>304</v>
      </c>
      <c r="J31" s="27"/>
      <c r="K31" s="108"/>
      <c r="L31" s="108"/>
    </row>
    <row r="32" spans="2:14" ht="15" customHeight="1" x14ac:dyDescent="0.15">
      <c r="B32" s="268" t="s">
        <v>113</v>
      </c>
      <c r="D32" s="27"/>
      <c r="F32" s="16" t="s">
        <v>160</v>
      </c>
      <c r="G32" s="27"/>
      <c r="I32" s="26"/>
      <c r="J32" s="27"/>
      <c r="K32" s="108"/>
      <c r="L32" s="108"/>
    </row>
    <row r="33" spans="3:12" ht="15" customHeight="1" x14ac:dyDescent="0.15">
      <c r="C33" s="18"/>
      <c r="D33" s="17" t="s">
        <v>194</v>
      </c>
      <c r="E33" s="21" t="s">
        <v>92</v>
      </c>
      <c r="F33" s="21" t="s">
        <v>139</v>
      </c>
      <c r="G33" s="28"/>
      <c r="H33" s="27"/>
      <c r="K33" s="109"/>
      <c r="L33" s="109"/>
    </row>
    <row r="34" spans="3:12" ht="15" customHeight="1" x14ac:dyDescent="0.15">
      <c r="C34" s="23" t="s">
        <v>97</v>
      </c>
      <c r="D34" s="101">
        <f>D14*$D$5/1000</f>
        <v>12441345.836999999</v>
      </c>
      <c r="E34" s="102">
        <f>E14*$D$6/1000</f>
        <v>4312913.8499999996</v>
      </c>
      <c r="F34" s="102">
        <f>SUM(D34:E34)</f>
        <v>16754259.686999999</v>
      </c>
      <c r="G34" s="28"/>
    </row>
    <row r="35" spans="3:12" ht="15" customHeight="1" x14ac:dyDescent="0.15">
      <c r="C35" s="23" t="s">
        <v>105</v>
      </c>
      <c r="D35" s="101">
        <f>D15*$D$5/1000</f>
        <v>35440779.178999998</v>
      </c>
      <c r="E35" s="102">
        <f>E15*$D$6/1000</f>
        <v>0</v>
      </c>
      <c r="F35" s="102">
        <f t="shared" ref="F35:F38" si="1">SUM(D35:E35)</f>
        <v>35440779.178999998</v>
      </c>
      <c r="G35" s="28"/>
    </row>
    <row r="36" spans="3:12" ht="15" customHeight="1" x14ac:dyDescent="0.15">
      <c r="C36" s="23" t="s">
        <v>99</v>
      </c>
      <c r="D36" s="101">
        <f>D16*$D$5/1000</f>
        <v>14161087.727</v>
      </c>
      <c r="E36" s="102">
        <f>E16*$D$6/1000</f>
        <v>5619567.0089999996</v>
      </c>
      <c r="F36" s="102">
        <f t="shared" si="1"/>
        <v>19780654.736000001</v>
      </c>
      <c r="G36" s="28"/>
    </row>
    <row r="37" spans="3:12" ht="15" customHeight="1" x14ac:dyDescent="0.15">
      <c r="C37" s="23" t="s">
        <v>106</v>
      </c>
      <c r="D37" s="101">
        <f>D17*$D$5/1000</f>
        <v>11474343.43</v>
      </c>
      <c r="E37" s="102">
        <f>E17*$D$6/1000</f>
        <v>5178691.3710000003</v>
      </c>
      <c r="F37" s="102">
        <f t="shared" si="1"/>
        <v>16653034.800999999</v>
      </c>
      <c r="G37" s="28"/>
    </row>
    <row r="38" spans="3:12" ht="15" customHeight="1" x14ac:dyDescent="0.15">
      <c r="C38" s="19" t="s">
        <v>101</v>
      </c>
      <c r="D38" s="103">
        <f>D18*$D$5/1000</f>
        <v>4164030.773</v>
      </c>
      <c r="E38" s="103">
        <f>E18*$D$6/1000</f>
        <v>2332168.23</v>
      </c>
      <c r="F38" s="102">
        <f t="shared" si="1"/>
        <v>6496199.0030000005</v>
      </c>
      <c r="G38" s="28"/>
    </row>
    <row r="39" spans="3:12" ht="15" customHeight="1" x14ac:dyDescent="0.15">
      <c r="C39" s="18" t="s">
        <v>139</v>
      </c>
      <c r="D39" s="104">
        <f>SUM(D34:D38)</f>
        <v>77681586.945999995</v>
      </c>
      <c r="E39" s="104">
        <f>SUM(E34:E38)</f>
        <v>17443340.460000001</v>
      </c>
      <c r="F39" s="104">
        <f>SUM(F34:F38)</f>
        <v>95124927.406000003</v>
      </c>
      <c r="G39" s="28"/>
    </row>
    <row r="40" spans="3:12" ht="15" customHeight="1" x14ac:dyDescent="0.15">
      <c r="C40" s="27"/>
      <c r="D40" s="27"/>
      <c r="E40" s="28"/>
      <c r="F40" s="229"/>
      <c r="G40" s="28"/>
    </row>
    <row r="41" spans="3:12" ht="15" customHeight="1" x14ac:dyDescent="0.15">
      <c r="C41" s="27"/>
      <c r="D41" s="27"/>
      <c r="E41" s="28"/>
      <c r="F41" s="229"/>
      <c r="G41" s="28"/>
    </row>
    <row r="42" spans="3:12" ht="15" customHeight="1" x14ac:dyDescent="0.15">
      <c r="G42" s="28"/>
    </row>
    <row r="43" spans="3:12" ht="15" customHeight="1" x14ac:dyDescent="0.15">
      <c r="G43" s="28"/>
    </row>
    <row r="44" spans="3:12" ht="15" customHeight="1" x14ac:dyDescent="0.15">
      <c r="G44" s="28"/>
    </row>
    <row r="45" spans="3:12" ht="15" customHeight="1" x14ac:dyDescent="0.15">
      <c r="G45" s="28"/>
    </row>
    <row r="46" spans="3:12" ht="15" customHeight="1" x14ac:dyDescent="0.15">
      <c r="G46" s="28"/>
    </row>
    <row r="47" spans="3:12" ht="15" customHeight="1" x14ac:dyDescent="0.15">
      <c r="G47" s="28"/>
    </row>
    <row r="48" spans="3:12" ht="15" customHeight="1" x14ac:dyDescent="0.15">
      <c r="G48" s="28"/>
    </row>
    <row r="49" spans="7:7" ht="15" customHeight="1" x14ac:dyDescent="0.15">
      <c r="G49" s="28"/>
    </row>
    <row r="50" spans="7:7" ht="15" customHeight="1" x14ac:dyDescent="0.15">
      <c r="G50" s="28"/>
    </row>
    <row r="51" spans="7:7" ht="15" customHeight="1" x14ac:dyDescent="0.15">
      <c r="G51" s="28"/>
    </row>
    <row r="52" spans="7:7" ht="15" customHeight="1" x14ac:dyDescent="0.15">
      <c r="G52" s="28"/>
    </row>
    <row r="53" spans="7:7" ht="15" customHeight="1" x14ac:dyDescent="0.15">
      <c r="G53" s="28"/>
    </row>
    <row r="54" spans="7:7" ht="15" customHeight="1" x14ac:dyDescent="0.15">
      <c r="G54" s="28"/>
    </row>
    <row r="55" spans="7:7" ht="15" customHeight="1" x14ac:dyDescent="0.15">
      <c r="G55" s="28"/>
    </row>
    <row r="56" spans="7:7" ht="15" customHeight="1" x14ac:dyDescent="0.15">
      <c r="G56" s="28"/>
    </row>
  </sheetData>
  <mergeCells count="4">
    <mergeCell ref="I18:I19"/>
    <mergeCell ref="I4:J5"/>
    <mergeCell ref="K4:L4"/>
    <mergeCell ref="M4:N4"/>
  </mergeCells>
  <phoneticPr fontId="5"/>
  <pageMargins left="0.70866141732283472" right="0.70866141732283472" top="0.74803149606299213" bottom="0.74803149606299213" header="0.31496062992125984" footer="0.31496062992125984"/>
  <pageSetup paperSize="9" scale="70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285"/>
  <sheetViews>
    <sheetView topLeftCell="I1" zoomScaleNormal="100" workbookViewId="0">
      <selection activeCell="K18" sqref="K18"/>
    </sheetView>
  </sheetViews>
  <sheetFormatPr defaultColWidth="18.625" defaultRowHeight="15" customHeight="1" x14ac:dyDescent="0.15"/>
  <cols>
    <col min="1" max="1" width="2.625" style="200" customWidth="1"/>
    <col min="2" max="2" width="4.625" style="200" customWidth="1"/>
    <col min="3" max="12" width="12.625" style="200" customWidth="1"/>
    <col min="13" max="13" width="2.625" style="200" customWidth="1"/>
    <col min="14" max="14" width="23.125" style="200" customWidth="1"/>
    <col min="15" max="18" width="12.625" style="200" customWidth="1"/>
    <col min="19" max="19" width="4.625" style="200" customWidth="1"/>
    <col min="20" max="20" width="23.125" style="200" customWidth="1"/>
    <col min="21" max="21" width="12.625" style="200" customWidth="1"/>
    <col min="22" max="16384" width="18.625" style="200"/>
  </cols>
  <sheetData>
    <row r="1" spans="2:21" ht="22.5" customHeight="1" x14ac:dyDescent="0.15"/>
    <row r="2" spans="2:21" ht="15" customHeight="1" x14ac:dyDescent="0.15">
      <c r="B2" s="201" t="s">
        <v>90</v>
      </c>
    </row>
    <row r="3" spans="2:21" ht="15" customHeight="1" x14ac:dyDescent="0.15">
      <c r="C3" s="191" t="s">
        <v>157</v>
      </c>
      <c r="F3" s="191" t="s">
        <v>157</v>
      </c>
      <c r="I3" s="191" t="s">
        <v>157</v>
      </c>
      <c r="J3" s="191" t="s">
        <v>159</v>
      </c>
      <c r="K3" s="191" t="s">
        <v>180</v>
      </c>
      <c r="Q3" s="191" t="s">
        <v>179</v>
      </c>
      <c r="U3" s="194" t="s">
        <v>179</v>
      </c>
    </row>
    <row r="4" spans="2:21" ht="30" customHeight="1" x14ac:dyDescent="0.15">
      <c r="C4" s="192" t="s">
        <v>91</v>
      </c>
      <c r="E4" s="202"/>
      <c r="F4" s="192" t="s">
        <v>91</v>
      </c>
      <c r="H4" s="202"/>
      <c r="I4" s="192" t="s">
        <v>91</v>
      </c>
      <c r="J4" s="193" t="s">
        <v>181</v>
      </c>
      <c r="K4" s="203" t="s">
        <v>107</v>
      </c>
      <c r="M4" s="208"/>
      <c r="N4" s="214"/>
      <c r="O4" s="192" t="s">
        <v>177</v>
      </c>
      <c r="P4" s="192" t="s">
        <v>178</v>
      </c>
      <c r="Q4" s="192" t="s">
        <v>139</v>
      </c>
      <c r="S4" s="202"/>
      <c r="T4" s="192" t="s">
        <v>79</v>
      </c>
      <c r="U4" s="192" t="s">
        <v>73</v>
      </c>
    </row>
    <row r="5" spans="2:21" ht="15" customHeight="1" x14ac:dyDescent="0.15">
      <c r="C5" s="204">
        <f>与件データ作成シート!D10</f>
        <v>0</v>
      </c>
      <c r="D5" s="195"/>
      <c r="E5" s="212" t="s">
        <v>194</v>
      </c>
      <c r="F5" s="240">
        <f>ROUND(C5*按分データ等!E5,0)</f>
        <v>0</v>
      </c>
      <c r="H5" s="212" t="s">
        <v>194</v>
      </c>
      <c r="I5" s="242">
        <f>F5</f>
        <v>0</v>
      </c>
      <c r="J5" s="242">
        <f>按分データ等!D19</f>
        <v>27554</v>
      </c>
      <c r="K5" s="240">
        <f>I5*J5/1000000</f>
        <v>0</v>
      </c>
      <c r="M5" s="172" t="s">
        <v>163</v>
      </c>
      <c r="N5" s="173"/>
      <c r="O5" s="220"/>
      <c r="P5" s="220"/>
      <c r="Q5" s="220"/>
      <c r="S5" s="199" t="s">
        <v>57</v>
      </c>
      <c r="T5" s="212" t="s">
        <v>218</v>
      </c>
      <c r="U5" s="223">
        <f>SUMIF($N$5:$N$28,T5,$Q$5:$Q$28)</f>
        <v>0</v>
      </c>
    </row>
    <row r="6" spans="2:21" ht="15" customHeight="1" x14ac:dyDescent="0.15">
      <c r="E6" s="210" t="s">
        <v>92</v>
      </c>
      <c r="F6" s="241">
        <f>C5-F5</f>
        <v>0</v>
      </c>
      <c r="H6" s="210" t="s">
        <v>92</v>
      </c>
      <c r="I6" s="243">
        <f>F6</f>
        <v>0</v>
      </c>
      <c r="J6" s="243">
        <f>按分データ等!E19</f>
        <v>5460</v>
      </c>
      <c r="K6" s="241">
        <f>I6*J6/1000000</f>
        <v>0</v>
      </c>
      <c r="M6" s="174"/>
      <c r="N6" s="175" t="s">
        <v>164</v>
      </c>
      <c r="O6" s="221">
        <f>$K$5*按分データ等!M7</f>
        <v>0</v>
      </c>
      <c r="P6" s="221">
        <f>$K$6*按分データ等!N7</f>
        <v>0</v>
      </c>
      <c r="Q6" s="221">
        <f>SUM(O6:P6)</f>
        <v>0</v>
      </c>
      <c r="S6" s="217" t="s">
        <v>58</v>
      </c>
      <c r="T6" s="213" t="s">
        <v>0</v>
      </c>
      <c r="U6" s="221">
        <f>SUMIF($N$5:$N$28,T6,$Q$5:$Q$28)</f>
        <v>0</v>
      </c>
    </row>
    <row r="7" spans="2:21" ht="15" customHeight="1" x14ac:dyDescent="0.15">
      <c r="E7" s="202" t="s">
        <v>139</v>
      </c>
      <c r="F7" s="205">
        <f>SUM(F5:F6)</f>
        <v>0</v>
      </c>
      <c r="H7" s="202" t="s">
        <v>139</v>
      </c>
      <c r="I7" s="205">
        <f>SUM(I5:I6)</f>
        <v>0</v>
      </c>
      <c r="J7" s="205">
        <f t="shared" ref="J7:K7" si="0">SUM(J5:J6)</f>
        <v>33014</v>
      </c>
      <c r="K7" s="205">
        <f t="shared" si="0"/>
        <v>0</v>
      </c>
      <c r="M7" s="174"/>
      <c r="N7" s="175" t="s">
        <v>117</v>
      </c>
      <c r="O7" s="221">
        <f>$K$5*按分データ等!M8</f>
        <v>0</v>
      </c>
      <c r="P7" s="221">
        <f>$K$6*按分データ等!N8</f>
        <v>0</v>
      </c>
      <c r="Q7" s="221">
        <f>SUM(O7:P7)</f>
        <v>0</v>
      </c>
      <c r="S7" s="217" t="s">
        <v>17</v>
      </c>
      <c r="T7" s="213" t="s">
        <v>114</v>
      </c>
      <c r="U7" s="221">
        <f t="shared" ref="U7:U43" si="1">SUMIF($N$5:$N$28,T7,$Q$5:$Q$28)</f>
        <v>0</v>
      </c>
    </row>
    <row r="8" spans="2:21" ht="15" customHeight="1" x14ac:dyDescent="0.15">
      <c r="M8" s="174"/>
      <c r="N8" s="175" t="s">
        <v>165</v>
      </c>
      <c r="O8" s="221">
        <f>$K$5*按分データ等!M9</f>
        <v>0</v>
      </c>
      <c r="P8" s="221">
        <f>$K$6*按分データ等!N9</f>
        <v>0</v>
      </c>
      <c r="Q8" s="221">
        <f t="shared" ref="Q8:Q28" si="2">SUM(O8:P8)</f>
        <v>0</v>
      </c>
      <c r="S8" s="217" t="s">
        <v>18</v>
      </c>
      <c r="T8" s="213" t="s">
        <v>1</v>
      </c>
      <c r="U8" s="221">
        <f t="shared" si="1"/>
        <v>0</v>
      </c>
    </row>
    <row r="9" spans="2:21" ht="15" customHeight="1" x14ac:dyDescent="0.15">
      <c r="E9" s="196" t="s">
        <v>182</v>
      </c>
      <c r="H9" s="197" t="s">
        <v>183</v>
      </c>
      <c r="M9" s="176"/>
      <c r="N9" s="176" t="s">
        <v>121</v>
      </c>
      <c r="O9" s="224">
        <f>$K$5*按分データ等!M10</f>
        <v>0</v>
      </c>
      <c r="P9" s="224">
        <f>$K$6*按分データ等!N10</f>
        <v>0</v>
      </c>
      <c r="Q9" s="224">
        <f t="shared" si="2"/>
        <v>0</v>
      </c>
      <c r="S9" s="217" t="s">
        <v>19</v>
      </c>
      <c r="T9" s="213" t="s">
        <v>2</v>
      </c>
      <c r="U9" s="221">
        <f t="shared" si="1"/>
        <v>0</v>
      </c>
    </row>
    <row r="10" spans="2:21" ht="15" customHeight="1" x14ac:dyDescent="0.15">
      <c r="E10" s="197" t="s">
        <v>196</v>
      </c>
      <c r="M10" s="176"/>
      <c r="N10" s="176" t="s">
        <v>122</v>
      </c>
      <c r="O10" s="224">
        <f>$K$5*按分データ等!M11</f>
        <v>0</v>
      </c>
      <c r="P10" s="224">
        <f>$K$6*按分データ等!N11</f>
        <v>0</v>
      </c>
      <c r="Q10" s="224">
        <f t="shared" si="2"/>
        <v>0</v>
      </c>
      <c r="S10" s="217" t="s">
        <v>20</v>
      </c>
      <c r="T10" s="213" t="s">
        <v>3</v>
      </c>
      <c r="U10" s="221">
        <f t="shared" si="1"/>
        <v>0</v>
      </c>
    </row>
    <row r="11" spans="2:21" ht="15" customHeight="1" x14ac:dyDescent="0.15">
      <c r="M11" s="174" t="s">
        <v>166</v>
      </c>
      <c r="N11" s="175"/>
      <c r="O11" s="222"/>
      <c r="P11" s="222"/>
      <c r="Q11" s="222"/>
      <c r="S11" s="217" t="s">
        <v>21</v>
      </c>
      <c r="T11" s="213" t="s">
        <v>4</v>
      </c>
      <c r="U11" s="221">
        <f t="shared" si="1"/>
        <v>0</v>
      </c>
    </row>
    <row r="12" spans="2:21" ht="15" customHeight="1" x14ac:dyDescent="0.15">
      <c r="M12" s="174"/>
      <c r="N12" s="175" t="s">
        <v>294</v>
      </c>
      <c r="O12" s="221">
        <f>$K$5*按分データ等!M13</f>
        <v>0</v>
      </c>
      <c r="P12" s="221">
        <f>$K$6*按分データ等!N13</f>
        <v>0</v>
      </c>
      <c r="Q12" s="221">
        <f t="shared" si="2"/>
        <v>0</v>
      </c>
      <c r="S12" s="217" t="s">
        <v>22</v>
      </c>
      <c r="T12" s="213" t="s">
        <v>219</v>
      </c>
      <c r="U12" s="221">
        <f t="shared" si="1"/>
        <v>0</v>
      </c>
    </row>
    <row r="13" spans="2:21" ht="15" customHeight="1" x14ac:dyDescent="0.15">
      <c r="M13" s="174"/>
      <c r="N13" s="175" t="s">
        <v>167</v>
      </c>
      <c r="O13" s="221">
        <f>$K$5*按分データ等!M14</f>
        <v>0</v>
      </c>
      <c r="P13" s="221">
        <f>$K$6*按分データ等!N14</f>
        <v>0</v>
      </c>
      <c r="Q13" s="221">
        <f t="shared" si="2"/>
        <v>0</v>
      </c>
      <c r="S13" s="217" t="s">
        <v>23</v>
      </c>
      <c r="T13" s="213" t="s">
        <v>5</v>
      </c>
      <c r="U13" s="221">
        <f t="shared" si="1"/>
        <v>0</v>
      </c>
    </row>
    <row r="14" spans="2:21" ht="15" customHeight="1" x14ac:dyDescent="0.15">
      <c r="M14" s="174"/>
      <c r="N14" s="175" t="s">
        <v>168</v>
      </c>
      <c r="O14" s="221">
        <f>$K$5*按分データ等!M15</f>
        <v>0</v>
      </c>
      <c r="P14" s="221">
        <f>$K$6*按分データ等!N15</f>
        <v>0</v>
      </c>
      <c r="Q14" s="221">
        <f t="shared" si="2"/>
        <v>0</v>
      </c>
      <c r="S14" s="217" t="s">
        <v>24</v>
      </c>
      <c r="T14" s="213" t="s">
        <v>220</v>
      </c>
      <c r="U14" s="221">
        <f t="shared" si="1"/>
        <v>0</v>
      </c>
    </row>
    <row r="15" spans="2:21" ht="15" customHeight="1" x14ac:dyDescent="0.15">
      <c r="M15" s="174"/>
      <c r="N15" s="175" t="s">
        <v>169</v>
      </c>
      <c r="O15" s="221">
        <f>$K$5*按分データ等!M16</f>
        <v>0</v>
      </c>
      <c r="P15" s="221">
        <f>$K$6*按分データ等!N16</f>
        <v>0</v>
      </c>
      <c r="Q15" s="221">
        <f t="shared" si="2"/>
        <v>0</v>
      </c>
      <c r="S15" s="217" t="s">
        <v>25</v>
      </c>
      <c r="T15" s="213" t="s">
        <v>6</v>
      </c>
      <c r="U15" s="221">
        <f t="shared" si="1"/>
        <v>0</v>
      </c>
    </row>
    <row r="16" spans="2:21" ht="15" customHeight="1" x14ac:dyDescent="0.15">
      <c r="M16" s="174"/>
      <c r="N16" s="175" t="s">
        <v>170</v>
      </c>
      <c r="O16" s="221">
        <f>$K$5*按分データ等!M17</f>
        <v>0</v>
      </c>
      <c r="P16" s="221">
        <f>$K$6*按分データ等!N17</f>
        <v>0</v>
      </c>
      <c r="Q16" s="221">
        <f t="shared" si="2"/>
        <v>0</v>
      </c>
      <c r="S16" s="217" t="s">
        <v>26</v>
      </c>
      <c r="T16" s="213" t="s">
        <v>221</v>
      </c>
      <c r="U16" s="221">
        <f t="shared" si="1"/>
        <v>0</v>
      </c>
    </row>
    <row r="17" spans="13:21" ht="15" customHeight="1" x14ac:dyDescent="0.15">
      <c r="M17" s="435"/>
      <c r="N17" s="175" t="s">
        <v>171</v>
      </c>
      <c r="O17" s="221">
        <f>$K$5*按分データ等!M18</f>
        <v>0</v>
      </c>
      <c r="P17" s="221">
        <f>$K$6*按分データ等!N18</f>
        <v>0</v>
      </c>
      <c r="Q17" s="221">
        <f t="shared" si="2"/>
        <v>0</v>
      </c>
      <c r="S17" s="217" t="s">
        <v>27</v>
      </c>
      <c r="T17" s="213" t="s">
        <v>222</v>
      </c>
      <c r="U17" s="221">
        <f t="shared" si="1"/>
        <v>0</v>
      </c>
    </row>
    <row r="18" spans="13:21" ht="15" customHeight="1" x14ac:dyDescent="0.15">
      <c r="M18" s="435"/>
      <c r="N18" s="180" t="s">
        <v>309</v>
      </c>
      <c r="O18" s="221">
        <f>$K$5*按分データ等!M19</f>
        <v>0</v>
      </c>
      <c r="P18" s="221">
        <f>$K$6*按分データ等!N19</f>
        <v>0</v>
      </c>
      <c r="Q18" s="221">
        <f t="shared" si="2"/>
        <v>0</v>
      </c>
      <c r="S18" s="217" t="s">
        <v>28</v>
      </c>
      <c r="T18" s="213" t="s">
        <v>223</v>
      </c>
      <c r="U18" s="221">
        <f t="shared" si="1"/>
        <v>0</v>
      </c>
    </row>
    <row r="19" spans="13:21" ht="15" customHeight="1" x14ac:dyDescent="0.15">
      <c r="M19" s="174"/>
      <c r="N19" s="175" t="s">
        <v>172</v>
      </c>
      <c r="O19" s="221">
        <f>$K$5*按分データ等!M20</f>
        <v>0</v>
      </c>
      <c r="P19" s="221">
        <f>$K$6*按分データ等!N20</f>
        <v>0</v>
      </c>
      <c r="Q19" s="221">
        <f t="shared" si="2"/>
        <v>0</v>
      </c>
      <c r="S19" s="217" t="s">
        <v>29</v>
      </c>
      <c r="T19" s="213" t="s">
        <v>115</v>
      </c>
      <c r="U19" s="221">
        <f t="shared" si="1"/>
        <v>0</v>
      </c>
    </row>
    <row r="20" spans="13:21" ht="15" customHeight="1" x14ac:dyDescent="0.15">
      <c r="M20" s="174"/>
      <c r="N20" s="175" t="s">
        <v>173</v>
      </c>
      <c r="O20" s="221">
        <f>$K$5*按分データ等!M21</f>
        <v>0</v>
      </c>
      <c r="P20" s="221">
        <f>$K$6*按分データ等!N21</f>
        <v>0</v>
      </c>
      <c r="Q20" s="221">
        <f t="shared" si="2"/>
        <v>0</v>
      </c>
      <c r="S20" s="217" t="s">
        <v>30</v>
      </c>
      <c r="T20" s="213" t="s">
        <v>224</v>
      </c>
      <c r="U20" s="221">
        <f t="shared" si="1"/>
        <v>0</v>
      </c>
    </row>
    <row r="21" spans="13:21" ht="15" customHeight="1" x14ac:dyDescent="0.15">
      <c r="M21" s="178" t="s">
        <v>174</v>
      </c>
      <c r="N21" s="179"/>
      <c r="O21" s="225"/>
      <c r="P21" s="225"/>
      <c r="Q21" s="225"/>
      <c r="S21" s="217" t="s">
        <v>31</v>
      </c>
      <c r="T21" s="213" t="s">
        <v>225</v>
      </c>
      <c r="U21" s="221">
        <f t="shared" si="1"/>
        <v>0</v>
      </c>
    </row>
    <row r="22" spans="13:21" ht="15" customHeight="1" x14ac:dyDescent="0.15">
      <c r="M22" s="174"/>
      <c r="N22" s="180" t="s">
        <v>294</v>
      </c>
      <c r="O22" s="221">
        <f>$K$5*按分データ等!M23</f>
        <v>0</v>
      </c>
      <c r="P22" s="221">
        <f>$K$6*按分データ等!N23</f>
        <v>0</v>
      </c>
      <c r="Q22" s="221">
        <f t="shared" si="2"/>
        <v>0</v>
      </c>
      <c r="S22" s="217" t="s">
        <v>32</v>
      </c>
      <c r="T22" s="213" t="s">
        <v>67</v>
      </c>
      <c r="U22" s="221">
        <f t="shared" si="1"/>
        <v>0</v>
      </c>
    </row>
    <row r="23" spans="13:21" ht="15" customHeight="1" x14ac:dyDescent="0.15">
      <c r="M23" s="174"/>
      <c r="N23" s="175" t="s">
        <v>117</v>
      </c>
      <c r="O23" s="221">
        <f>$K$5*按分データ等!M24</f>
        <v>0</v>
      </c>
      <c r="P23" s="221">
        <f>$K$6*按分データ等!N24</f>
        <v>0</v>
      </c>
      <c r="Q23" s="221">
        <f t="shared" si="2"/>
        <v>0</v>
      </c>
      <c r="S23" s="217" t="s">
        <v>33</v>
      </c>
      <c r="T23" s="213" t="s">
        <v>7</v>
      </c>
      <c r="U23" s="221">
        <f t="shared" si="1"/>
        <v>0</v>
      </c>
    </row>
    <row r="24" spans="13:21" ht="15" customHeight="1" x14ac:dyDescent="0.15">
      <c r="M24" s="174"/>
      <c r="N24" s="175" t="s">
        <v>175</v>
      </c>
      <c r="O24" s="221">
        <f>$K$5*按分データ等!M25</f>
        <v>0</v>
      </c>
      <c r="P24" s="221">
        <f>$K$6*按分データ等!N25</f>
        <v>0</v>
      </c>
      <c r="Q24" s="221">
        <f t="shared" si="2"/>
        <v>0</v>
      </c>
      <c r="S24" s="217" t="s">
        <v>34</v>
      </c>
      <c r="T24" s="213" t="s">
        <v>8</v>
      </c>
      <c r="U24" s="221">
        <f t="shared" si="1"/>
        <v>0</v>
      </c>
    </row>
    <row r="25" spans="13:21" ht="15" customHeight="1" x14ac:dyDescent="0.15">
      <c r="M25" s="174"/>
      <c r="N25" s="175" t="s">
        <v>119</v>
      </c>
      <c r="O25" s="221">
        <f>$K$5*按分データ等!M26</f>
        <v>0</v>
      </c>
      <c r="P25" s="221">
        <f>$K$6*按分データ等!N26</f>
        <v>0</v>
      </c>
      <c r="Q25" s="221">
        <f t="shared" si="2"/>
        <v>0</v>
      </c>
      <c r="S25" s="217" t="s">
        <v>35</v>
      </c>
      <c r="T25" s="213" t="s">
        <v>9</v>
      </c>
      <c r="U25" s="221">
        <f t="shared" si="1"/>
        <v>0</v>
      </c>
    </row>
    <row r="26" spans="13:21" ht="15" customHeight="1" x14ac:dyDescent="0.15">
      <c r="M26" s="174"/>
      <c r="N26" s="180" t="s">
        <v>303</v>
      </c>
      <c r="O26" s="221">
        <f>$K$5*按分データ等!M27</f>
        <v>0</v>
      </c>
      <c r="P26" s="221">
        <f>$K$6*按分データ等!N27</f>
        <v>0</v>
      </c>
      <c r="Q26" s="221">
        <f t="shared" si="2"/>
        <v>0</v>
      </c>
      <c r="S26" s="217" t="s">
        <v>36</v>
      </c>
      <c r="T26" s="213" t="s">
        <v>226</v>
      </c>
      <c r="U26" s="221">
        <f t="shared" si="1"/>
        <v>0</v>
      </c>
    </row>
    <row r="27" spans="13:21" ht="15" customHeight="1" x14ac:dyDescent="0.15">
      <c r="M27" s="174"/>
      <c r="N27" s="175" t="s">
        <v>165</v>
      </c>
      <c r="O27" s="221">
        <f>$K$5*按分データ等!M28</f>
        <v>0</v>
      </c>
      <c r="P27" s="221">
        <f>$K$6*按分データ等!N28</f>
        <v>0</v>
      </c>
      <c r="Q27" s="221">
        <f t="shared" si="2"/>
        <v>0</v>
      </c>
      <c r="S27" s="217" t="s">
        <v>37</v>
      </c>
      <c r="T27" s="213" t="s">
        <v>116</v>
      </c>
      <c r="U27" s="221">
        <f t="shared" si="1"/>
        <v>0</v>
      </c>
    </row>
    <row r="28" spans="13:21" ht="15" customHeight="1" x14ac:dyDescent="0.15">
      <c r="M28" s="174"/>
      <c r="N28" s="175" t="s">
        <v>293</v>
      </c>
      <c r="O28" s="221">
        <f>$K$5*按分データ等!M29</f>
        <v>0</v>
      </c>
      <c r="P28" s="221">
        <f>$K$6*按分データ等!N29</f>
        <v>0</v>
      </c>
      <c r="Q28" s="221">
        <f t="shared" si="2"/>
        <v>0</v>
      </c>
      <c r="S28" s="217" t="s">
        <v>38</v>
      </c>
      <c r="T28" s="213" t="s">
        <v>227</v>
      </c>
      <c r="U28" s="221">
        <f t="shared" si="1"/>
        <v>0</v>
      </c>
    </row>
    <row r="29" spans="13:21" ht="15" customHeight="1" x14ac:dyDescent="0.15">
      <c r="M29" s="182" t="s">
        <v>176</v>
      </c>
      <c r="N29" s="183"/>
      <c r="O29" s="219">
        <f>SUM(O5:O28)</f>
        <v>0</v>
      </c>
      <c r="P29" s="219">
        <f>SUM(P5:P28)</f>
        <v>0</v>
      </c>
      <c r="Q29" s="219">
        <f>SUM(Q5:Q28)</f>
        <v>0</v>
      </c>
      <c r="S29" s="217" t="s">
        <v>39</v>
      </c>
      <c r="T29" s="213" t="s">
        <v>228</v>
      </c>
      <c r="U29" s="221">
        <f t="shared" si="1"/>
        <v>0</v>
      </c>
    </row>
    <row r="30" spans="13:21" ht="15" customHeight="1" x14ac:dyDescent="0.15">
      <c r="M30" s="211"/>
      <c r="N30" s="215"/>
      <c r="O30" s="216"/>
      <c r="P30" s="216"/>
      <c r="Q30" s="216"/>
      <c r="S30" s="217" t="s">
        <v>40</v>
      </c>
      <c r="T30" s="213" t="s">
        <v>10</v>
      </c>
      <c r="U30" s="221">
        <f t="shared" si="1"/>
        <v>0</v>
      </c>
    </row>
    <row r="31" spans="13:21" ht="15" customHeight="1" x14ac:dyDescent="0.15">
      <c r="M31" s="197" t="s">
        <v>184</v>
      </c>
      <c r="S31" s="217" t="s">
        <v>41</v>
      </c>
      <c r="T31" s="213" t="s">
        <v>11</v>
      </c>
      <c r="U31" s="221">
        <f t="shared" si="1"/>
        <v>0</v>
      </c>
    </row>
    <row r="32" spans="13:21" ht="15" customHeight="1" x14ac:dyDescent="0.15">
      <c r="S32" s="217" t="s">
        <v>42</v>
      </c>
      <c r="T32" s="213" t="s">
        <v>229</v>
      </c>
      <c r="U32" s="221">
        <f t="shared" si="1"/>
        <v>0</v>
      </c>
    </row>
    <row r="33" spans="19:21" ht="15" customHeight="1" x14ac:dyDescent="0.15">
      <c r="S33" s="217" t="s">
        <v>43</v>
      </c>
      <c r="T33" s="213" t="s">
        <v>118</v>
      </c>
      <c r="U33" s="221">
        <f t="shared" si="1"/>
        <v>0</v>
      </c>
    </row>
    <row r="34" spans="19:21" ht="15" customHeight="1" x14ac:dyDescent="0.15">
      <c r="S34" s="217" t="s">
        <v>44</v>
      </c>
      <c r="T34" s="213" t="s">
        <v>12</v>
      </c>
      <c r="U34" s="221">
        <f t="shared" si="1"/>
        <v>0</v>
      </c>
    </row>
    <row r="35" spans="19:21" ht="15" customHeight="1" x14ac:dyDescent="0.15">
      <c r="S35" s="217" t="s">
        <v>45</v>
      </c>
      <c r="T35" s="213" t="s">
        <v>13</v>
      </c>
      <c r="U35" s="221">
        <f t="shared" si="1"/>
        <v>0</v>
      </c>
    </row>
    <row r="36" spans="19:21" ht="15" customHeight="1" x14ac:dyDescent="0.15">
      <c r="S36" s="217" t="s">
        <v>46</v>
      </c>
      <c r="T36" s="213" t="s">
        <v>230</v>
      </c>
      <c r="U36" s="221">
        <f t="shared" si="1"/>
        <v>0</v>
      </c>
    </row>
    <row r="37" spans="19:21" ht="15" customHeight="1" x14ac:dyDescent="0.15">
      <c r="S37" s="217" t="s">
        <v>47</v>
      </c>
      <c r="T37" s="213" t="s">
        <v>231</v>
      </c>
      <c r="U37" s="221">
        <f t="shared" si="1"/>
        <v>0</v>
      </c>
    </row>
    <row r="38" spans="19:21" ht="15" customHeight="1" x14ac:dyDescent="0.15">
      <c r="S38" s="217" t="s">
        <v>48</v>
      </c>
      <c r="T38" s="213" t="s">
        <v>14</v>
      </c>
      <c r="U38" s="221">
        <f t="shared" si="1"/>
        <v>0</v>
      </c>
    </row>
    <row r="39" spans="19:21" ht="15" customHeight="1" x14ac:dyDescent="0.15">
      <c r="S39" s="217" t="s">
        <v>49</v>
      </c>
      <c r="T39" s="213" t="s">
        <v>292</v>
      </c>
      <c r="U39" s="221">
        <f t="shared" si="1"/>
        <v>0</v>
      </c>
    </row>
    <row r="40" spans="19:21" ht="15" customHeight="1" x14ac:dyDescent="0.15">
      <c r="S40" s="217" t="s">
        <v>88</v>
      </c>
      <c r="T40" s="213" t="s">
        <v>232</v>
      </c>
      <c r="U40" s="221">
        <f t="shared" si="1"/>
        <v>0</v>
      </c>
    </row>
    <row r="41" spans="19:21" ht="15" customHeight="1" x14ac:dyDescent="0.15">
      <c r="S41" s="217" t="s">
        <v>89</v>
      </c>
      <c r="T41" s="213" t="s">
        <v>233</v>
      </c>
      <c r="U41" s="221">
        <f t="shared" si="1"/>
        <v>0</v>
      </c>
    </row>
    <row r="42" spans="19:21" ht="15" customHeight="1" x14ac:dyDescent="0.15">
      <c r="S42" s="217" t="s">
        <v>120</v>
      </c>
      <c r="T42" s="213" t="s">
        <v>15</v>
      </c>
      <c r="U42" s="221">
        <f t="shared" si="1"/>
        <v>0</v>
      </c>
    </row>
    <row r="43" spans="19:21" ht="15" customHeight="1" x14ac:dyDescent="0.15">
      <c r="S43" s="217" t="s">
        <v>123</v>
      </c>
      <c r="T43" s="213" t="s">
        <v>16</v>
      </c>
      <c r="U43" s="221">
        <f t="shared" si="1"/>
        <v>0</v>
      </c>
    </row>
    <row r="44" spans="19:21" ht="15" customHeight="1" x14ac:dyDescent="0.15">
      <c r="S44" s="192"/>
      <c r="T44" s="202" t="s">
        <v>50</v>
      </c>
      <c r="U44" s="219">
        <f>SUM(U5:U43)</f>
        <v>0</v>
      </c>
    </row>
    <row r="45" spans="19:21" ht="15" customHeight="1" x14ac:dyDescent="0.15">
      <c r="U45" s="207"/>
    </row>
    <row r="46" spans="19:21" ht="15" customHeight="1" x14ac:dyDescent="0.15">
      <c r="S46" s="197" t="s">
        <v>280</v>
      </c>
      <c r="U46" s="207"/>
    </row>
    <row r="47" spans="19:21" ht="15" customHeight="1" x14ac:dyDescent="0.15">
      <c r="S47" s="197"/>
      <c r="U47" s="207"/>
    </row>
    <row r="48" spans="19:21" ht="15" customHeight="1" x14ac:dyDescent="0.15">
      <c r="U48" s="207"/>
    </row>
    <row r="49" spans="2:21" ht="15" customHeight="1" x14ac:dyDescent="0.15">
      <c r="U49" s="207"/>
    </row>
    <row r="51" spans="2:21" ht="15" customHeight="1" x14ac:dyDescent="0.15">
      <c r="B51" s="201" t="s">
        <v>191</v>
      </c>
      <c r="Q51" s="191"/>
      <c r="U51" s="194" t="s">
        <v>179</v>
      </c>
    </row>
    <row r="52" spans="2:21" ht="15" customHeight="1" x14ac:dyDescent="0.15">
      <c r="B52" s="201"/>
      <c r="D52" s="191" t="s">
        <v>157</v>
      </c>
      <c r="I52" s="191" t="s">
        <v>157</v>
      </c>
      <c r="J52" s="191" t="s">
        <v>159</v>
      </c>
      <c r="K52" s="191" t="s">
        <v>180</v>
      </c>
      <c r="Q52" s="191" t="s">
        <v>179</v>
      </c>
      <c r="S52" s="202"/>
      <c r="T52" s="192" t="s">
        <v>79</v>
      </c>
      <c r="U52" s="192" t="s">
        <v>73</v>
      </c>
    </row>
    <row r="53" spans="2:21" ht="30" customHeight="1" x14ac:dyDescent="0.15">
      <c r="C53" s="202"/>
      <c r="D53" s="192" t="s">
        <v>91</v>
      </c>
      <c r="H53" s="202"/>
      <c r="I53" s="192" t="s">
        <v>91</v>
      </c>
      <c r="J53" s="193" t="s">
        <v>181</v>
      </c>
      <c r="K53" s="203" t="s">
        <v>107</v>
      </c>
      <c r="M53" s="208"/>
      <c r="N53" s="214"/>
      <c r="O53" s="192" t="s">
        <v>177</v>
      </c>
      <c r="P53" s="192" t="s">
        <v>178</v>
      </c>
      <c r="Q53" s="192" t="s">
        <v>139</v>
      </c>
      <c r="S53" s="199" t="s">
        <v>57</v>
      </c>
      <c r="T53" s="212" t="s">
        <v>218</v>
      </c>
      <c r="U53" s="223">
        <f t="shared" ref="U53:U91" si="3">SUMIF($N$54:$N$77,T53,$Q$54:$Q$77)</f>
        <v>0</v>
      </c>
    </row>
    <row r="54" spans="2:21" ht="15" customHeight="1" x14ac:dyDescent="0.15">
      <c r="C54" s="212" t="s">
        <v>194</v>
      </c>
      <c r="D54" s="232">
        <f>与件データ作成シート!D15</f>
        <v>0</v>
      </c>
      <c r="H54" s="212" t="s">
        <v>194</v>
      </c>
      <c r="I54" s="232">
        <f>D54</f>
        <v>0</v>
      </c>
      <c r="J54" s="232">
        <f>按分データ等!D19</f>
        <v>27554</v>
      </c>
      <c r="K54" s="223">
        <f>I54*J54/1000000</f>
        <v>0</v>
      </c>
      <c r="M54" s="172" t="s">
        <v>163</v>
      </c>
      <c r="N54" s="173"/>
      <c r="O54" s="220"/>
      <c r="P54" s="220"/>
      <c r="Q54" s="220"/>
      <c r="S54" s="217" t="s">
        <v>58</v>
      </c>
      <c r="T54" s="213" t="s">
        <v>0</v>
      </c>
      <c r="U54" s="221">
        <f t="shared" si="3"/>
        <v>0</v>
      </c>
    </row>
    <row r="55" spans="2:21" ht="15" customHeight="1" x14ac:dyDescent="0.15">
      <c r="C55" s="210" t="s">
        <v>92</v>
      </c>
      <c r="D55" s="226">
        <f>与件データ作成シート!D16</f>
        <v>0</v>
      </c>
      <c r="H55" s="210" t="s">
        <v>92</v>
      </c>
      <c r="I55" s="226">
        <f>D55</f>
        <v>0</v>
      </c>
      <c r="J55" s="226">
        <f>按分データ等!E19</f>
        <v>5460</v>
      </c>
      <c r="K55" s="238">
        <f>I55*J55/1000000</f>
        <v>0</v>
      </c>
      <c r="M55" s="174"/>
      <c r="N55" s="175" t="s">
        <v>164</v>
      </c>
      <c r="O55" s="221">
        <f>$K$54*按分データ等!M7</f>
        <v>0</v>
      </c>
      <c r="P55" s="221">
        <f>$K$55*按分データ等!N7</f>
        <v>0</v>
      </c>
      <c r="Q55" s="221">
        <f>SUM(O55:P55)</f>
        <v>0</v>
      </c>
      <c r="S55" s="217" t="s">
        <v>17</v>
      </c>
      <c r="T55" s="213" t="s">
        <v>114</v>
      </c>
      <c r="U55" s="221">
        <f t="shared" si="3"/>
        <v>0</v>
      </c>
    </row>
    <row r="56" spans="2:21" ht="15" customHeight="1" x14ac:dyDescent="0.15">
      <c r="C56" s="202" t="s">
        <v>139</v>
      </c>
      <c r="D56" s="219">
        <f>SUM(D54:D55)</f>
        <v>0</v>
      </c>
      <c r="H56" s="202" t="s">
        <v>139</v>
      </c>
      <c r="I56" s="219">
        <f>SUM(I54:I55)</f>
        <v>0</v>
      </c>
      <c r="J56" s="219">
        <f t="shared" ref="J56:K56" si="4">SUM(J54:J55)</f>
        <v>33014</v>
      </c>
      <c r="K56" s="219">
        <f t="shared" si="4"/>
        <v>0</v>
      </c>
      <c r="M56" s="174"/>
      <c r="N56" s="175" t="s">
        <v>117</v>
      </c>
      <c r="O56" s="221">
        <f>$K$54*按分データ等!M8</f>
        <v>0</v>
      </c>
      <c r="P56" s="221">
        <f>$K$55*按分データ等!N8</f>
        <v>0</v>
      </c>
      <c r="Q56" s="221">
        <f>SUM(O56:P56)</f>
        <v>0</v>
      </c>
      <c r="S56" s="217" t="s">
        <v>18</v>
      </c>
      <c r="T56" s="213" t="s">
        <v>1</v>
      </c>
      <c r="U56" s="221">
        <f t="shared" si="3"/>
        <v>0</v>
      </c>
    </row>
    <row r="57" spans="2:21" ht="15" customHeight="1" x14ac:dyDescent="0.15">
      <c r="H57" s="197"/>
      <c r="M57" s="174"/>
      <c r="N57" s="175" t="s">
        <v>165</v>
      </c>
      <c r="O57" s="221">
        <f>$K$54*按分データ等!M9</f>
        <v>0</v>
      </c>
      <c r="P57" s="221">
        <f>$K$55*按分データ等!N9</f>
        <v>0</v>
      </c>
      <c r="Q57" s="221">
        <f t="shared" ref="Q57:Q59" si="5">SUM(O57:P57)</f>
        <v>0</v>
      </c>
      <c r="S57" s="217" t="s">
        <v>19</v>
      </c>
      <c r="T57" s="213" t="s">
        <v>2</v>
      </c>
      <c r="U57" s="221">
        <f t="shared" si="3"/>
        <v>0</v>
      </c>
    </row>
    <row r="58" spans="2:21" ht="15" customHeight="1" x14ac:dyDescent="0.15">
      <c r="H58" s="197" t="s">
        <v>183</v>
      </c>
      <c r="M58" s="176"/>
      <c r="N58" s="176" t="s">
        <v>121</v>
      </c>
      <c r="O58" s="224">
        <f>$K$54*按分データ等!M10</f>
        <v>0</v>
      </c>
      <c r="P58" s="224">
        <f>$K$55*按分データ等!N10</f>
        <v>0</v>
      </c>
      <c r="Q58" s="224">
        <f t="shared" si="5"/>
        <v>0</v>
      </c>
      <c r="S58" s="217" t="s">
        <v>20</v>
      </c>
      <c r="T58" s="213" t="s">
        <v>3</v>
      </c>
      <c r="U58" s="221">
        <f t="shared" si="3"/>
        <v>0</v>
      </c>
    </row>
    <row r="59" spans="2:21" ht="15" customHeight="1" x14ac:dyDescent="0.15">
      <c r="M59" s="176"/>
      <c r="N59" s="176" t="s">
        <v>122</v>
      </c>
      <c r="O59" s="224">
        <f>$K$54*按分データ等!M11</f>
        <v>0</v>
      </c>
      <c r="P59" s="224">
        <f>$K$55*按分データ等!N11</f>
        <v>0</v>
      </c>
      <c r="Q59" s="224">
        <f t="shared" si="5"/>
        <v>0</v>
      </c>
      <c r="S59" s="217" t="s">
        <v>21</v>
      </c>
      <c r="T59" s="213" t="s">
        <v>4</v>
      </c>
      <c r="U59" s="221">
        <f t="shared" si="3"/>
        <v>0</v>
      </c>
    </row>
    <row r="60" spans="2:21" ht="15" customHeight="1" x14ac:dyDescent="0.15">
      <c r="M60" s="174" t="s">
        <v>166</v>
      </c>
      <c r="N60" s="175"/>
      <c r="O60" s="222"/>
      <c r="P60" s="222"/>
      <c r="Q60" s="222"/>
      <c r="S60" s="217" t="s">
        <v>22</v>
      </c>
      <c r="T60" s="213" t="s">
        <v>219</v>
      </c>
      <c r="U60" s="221">
        <f t="shared" si="3"/>
        <v>0</v>
      </c>
    </row>
    <row r="61" spans="2:21" ht="15" customHeight="1" x14ac:dyDescent="0.15">
      <c r="M61" s="174"/>
      <c r="N61" s="175" t="s">
        <v>294</v>
      </c>
      <c r="O61" s="221">
        <f>$K$54*按分データ等!M13</f>
        <v>0</v>
      </c>
      <c r="P61" s="221">
        <f>$K$55*按分データ等!N13</f>
        <v>0</v>
      </c>
      <c r="Q61" s="221">
        <f t="shared" ref="Q61:Q69" si="6">SUM(O61:P61)</f>
        <v>0</v>
      </c>
      <c r="S61" s="217" t="s">
        <v>23</v>
      </c>
      <c r="T61" s="213" t="s">
        <v>5</v>
      </c>
      <c r="U61" s="221">
        <f t="shared" si="3"/>
        <v>0</v>
      </c>
    </row>
    <row r="62" spans="2:21" ht="15" customHeight="1" x14ac:dyDescent="0.15">
      <c r="M62" s="174"/>
      <c r="N62" s="175" t="s">
        <v>167</v>
      </c>
      <c r="O62" s="221">
        <f>$K$54*按分データ等!M14</f>
        <v>0</v>
      </c>
      <c r="P62" s="221">
        <f>$K$55*按分データ等!N14</f>
        <v>0</v>
      </c>
      <c r="Q62" s="221">
        <f t="shared" si="6"/>
        <v>0</v>
      </c>
      <c r="S62" s="217" t="s">
        <v>24</v>
      </c>
      <c r="T62" s="213" t="s">
        <v>220</v>
      </c>
      <c r="U62" s="221">
        <f t="shared" si="3"/>
        <v>0</v>
      </c>
    </row>
    <row r="63" spans="2:21" ht="15" customHeight="1" x14ac:dyDescent="0.15">
      <c r="M63" s="174"/>
      <c r="N63" s="175" t="s">
        <v>168</v>
      </c>
      <c r="O63" s="221">
        <f>$K$54*按分データ等!M15</f>
        <v>0</v>
      </c>
      <c r="P63" s="221">
        <f>$K$55*按分データ等!N15</f>
        <v>0</v>
      </c>
      <c r="Q63" s="221">
        <f t="shared" si="6"/>
        <v>0</v>
      </c>
      <c r="S63" s="217" t="s">
        <v>25</v>
      </c>
      <c r="T63" s="213" t="s">
        <v>6</v>
      </c>
      <c r="U63" s="221">
        <f t="shared" si="3"/>
        <v>0</v>
      </c>
    </row>
    <row r="64" spans="2:21" ht="15" customHeight="1" x14ac:dyDescent="0.15">
      <c r="M64" s="174"/>
      <c r="N64" s="175" t="s">
        <v>169</v>
      </c>
      <c r="O64" s="221">
        <f>$K$54*按分データ等!M16</f>
        <v>0</v>
      </c>
      <c r="P64" s="221">
        <f>$K$55*按分データ等!N16</f>
        <v>0</v>
      </c>
      <c r="Q64" s="221">
        <f t="shared" si="6"/>
        <v>0</v>
      </c>
      <c r="S64" s="217" t="s">
        <v>26</v>
      </c>
      <c r="T64" s="213" t="s">
        <v>221</v>
      </c>
      <c r="U64" s="221">
        <f t="shared" si="3"/>
        <v>0</v>
      </c>
    </row>
    <row r="65" spans="13:21" ht="15" customHeight="1" x14ac:dyDescent="0.15">
      <c r="M65" s="174"/>
      <c r="N65" s="175" t="s">
        <v>170</v>
      </c>
      <c r="O65" s="221">
        <f>$K$54*按分データ等!M17</f>
        <v>0</v>
      </c>
      <c r="P65" s="221">
        <f>$K$55*按分データ等!N17</f>
        <v>0</v>
      </c>
      <c r="Q65" s="221">
        <f t="shared" si="6"/>
        <v>0</v>
      </c>
      <c r="S65" s="217" t="s">
        <v>27</v>
      </c>
      <c r="T65" s="213" t="s">
        <v>222</v>
      </c>
      <c r="U65" s="221">
        <f t="shared" si="3"/>
        <v>0</v>
      </c>
    </row>
    <row r="66" spans="13:21" ht="15" customHeight="1" x14ac:dyDescent="0.15">
      <c r="M66" s="435"/>
      <c r="N66" s="175" t="s">
        <v>171</v>
      </c>
      <c r="O66" s="221">
        <f>$K$54*按分データ等!M18</f>
        <v>0</v>
      </c>
      <c r="P66" s="221">
        <f>$K$55*按分データ等!N18</f>
        <v>0</v>
      </c>
      <c r="Q66" s="221">
        <f t="shared" si="6"/>
        <v>0</v>
      </c>
      <c r="S66" s="217" t="s">
        <v>28</v>
      </c>
      <c r="T66" s="213" t="s">
        <v>223</v>
      </c>
      <c r="U66" s="221">
        <f t="shared" si="3"/>
        <v>0</v>
      </c>
    </row>
    <row r="67" spans="13:21" ht="15" customHeight="1" x14ac:dyDescent="0.15">
      <c r="M67" s="435"/>
      <c r="N67" s="175" t="s">
        <v>309</v>
      </c>
      <c r="O67" s="221">
        <f>$K$54*按分データ等!M19</f>
        <v>0</v>
      </c>
      <c r="P67" s="221">
        <f>$K$55*按分データ等!N19</f>
        <v>0</v>
      </c>
      <c r="Q67" s="221">
        <f t="shared" si="6"/>
        <v>0</v>
      </c>
      <c r="S67" s="217" t="s">
        <v>29</v>
      </c>
      <c r="T67" s="213" t="s">
        <v>115</v>
      </c>
      <c r="U67" s="221">
        <f t="shared" si="3"/>
        <v>0</v>
      </c>
    </row>
    <row r="68" spans="13:21" ht="15" customHeight="1" x14ac:dyDescent="0.15">
      <c r="M68" s="174"/>
      <c r="N68" s="175" t="s">
        <v>172</v>
      </c>
      <c r="O68" s="221">
        <f>$K$54*按分データ等!M20</f>
        <v>0</v>
      </c>
      <c r="P68" s="221">
        <f>$K$55*按分データ等!N20</f>
        <v>0</v>
      </c>
      <c r="Q68" s="221">
        <f t="shared" si="6"/>
        <v>0</v>
      </c>
      <c r="S68" s="217" t="s">
        <v>30</v>
      </c>
      <c r="T68" s="213" t="s">
        <v>224</v>
      </c>
      <c r="U68" s="221">
        <f t="shared" si="3"/>
        <v>0</v>
      </c>
    </row>
    <row r="69" spans="13:21" ht="15" customHeight="1" x14ac:dyDescent="0.15">
      <c r="M69" s="174"/>
      <c r="N69" s="175" t="s">
        <v>173</v>
      </c>
      <c r="O69" s="221">
        <f>$K$54*按分データ等!M21</f>
        <v>0</v>
      </c>
      <c r="P69" s="221">
        <f>$K$55*按分データ等!N21</f>
        <v>0</v>
      </c>
      <c r="Q69" s="221">
        <f t="shared" si="6"/>
        <v>0</v>
      </c>
      <c r="S69" s="217" t="s">
        <v>31</v>
      </c>
      <c r="T69" s="213" t="s">
        <v>225</v>
      </c>
      <c r="U69" s="221">
        <f t="shared" si="3"/>
        <v>0</v>
      </c>
    </row>
    <row r="70" spans="13:21" ht="15" customHeight="1" x14ac:dyDescent="0.15">
      <c r="M70" s="178" t="s">
        <v>174</v>
      </c>
      <c r="N70" s="179"/>
      <c r="O70" s="225"/>
      <c r="P70" s="225"/>
      <c r="Q70" s="225"/>
      <c r="S70" s="217" t="s">
        <v>32</v>
      </c>
      <c r="T70" s="213" t="s">
        <v>67</v>
      </c>
      <c r="U70" s="221">
        <f t="shared" si="3"/>
        <v>0</v>
      </c>
    </row>
    <row r="71" spans="13:21" ht="15" customHeight="1" x14ac:dyDescent="0.15">
      <c r="M71" s="174"/>
      <c r="N71" s="175" t="s">
        <v>294</v>
      </c>
      <c r="O71" s="221">
        <f>$K$54*按分データ等!M23</f>
        <v>0</v>
      </c>
      <c r="P71" s="221">
        <f>$K$55*按分データ等!N23</f>
        <v>0</v>
      </c>
      <c r="Q71" s="221">
        <f t="shared" ref="Q71:Q77" si="7">SUM(O71:P71)</f>
        <v>0</v>
      </c>
      <c r="S71" s="217" t="s">
        <v>33</v>
      </c>
      <c r="T71" s="213" t="s">
        <v>7</v>
      </c>
      <c r="U71" s="221">
        <f t="shared" si="3"/>
        <v>0</v>
      </c>
    </row>
    <row r="72" spans="13:21" ht="15" customHeight="1" x14ac:dyDescent="0.15">
      <c r="M72" s="174"/>
      <c r="N72" s="175" t="s">
        <v>117</v>
      </c>
      <c r="O72" s="221">
        <f>$K$54*按分データ等!M24</f>
        <v>0</v>
      </c>
      <c r="P72" s="221">
        <f>$K$55*按分データ等!N24</f>
        <v>0</v>
      </c>
      <c r="Q72" s="221">
        <f t="shared" si="7"/>
        <v>0</v>
      </c>
      <c r="S72" s="217" t="s">
        <v>34</v>
      </c>
      <c r="T72" s="213" t="s">
        <v>8</v>
      </c>
      <c r="U72" s="221">
        <f t="shared" si="3"/>
        <v>0</v>
      </c>
    </row>
    <row r="73" spans="13:21" ht="15" customHeight="1" x14ac:dyDescent="0.15">
      <c r="M73" s="174"/>
      <c r="N73" s="175" t="s">
        <v>175</v>
      </c>
      <c r="O73" s="221">
        <f>$K$54*按分データ等!M25</f>
        <v>0</v>
      </c>
      <c r="P73" s="221">
        <f>$K$55*按分データ等!N25</f>
        <v>0</v>
      </c>
      <c r="Q73" s="221">
        <f t="shared" si="7"/>
        <v>0</v>
      </c>
      <c r="S73" s="217" t="s">
        <v>35</v>
      </c>
      <c r="T73" s="213" t="s">
        <v>9</v>
      </c>
      <c r="U73" s="221">
        <f t="shared" si="3"/>
        <v>0</v>
      </c>
    </row>
    <row r="74" spans="13:21" ht="15" customHeight="1" x14ac:dyDescent="0.15">
      <c r="M74" s="174"/>
      <c r="N74" s="175" t="s">
        <v>119</v>
      </c>
      <c r="O74" s="221">
        <f>$K$54*按分データ等!M26</f>
        <v>0</v>
      </c>
      <c r="P74" s="221">
        <f>$K$55*按分データ等!N26</f>
        <v>0</v>
      </c>
      <c r="Q74" s="221">
        <f t="shared" si="7"/>
        <v>0</v>
      </c>
      <c r="S74" s="217" t="s">
        <v>36</v>
      </c>
      <c r="T74" s="213" t="s">
        <v>226</v>
      </c>
      <c r="U74" s="221">
        <f t="shared" si="3"/>
        <v>0</v>
      </c>
    </row>
    <row r="75" spans="13:21" ht="15" customHeight="1" x14ac:dyDescent="0.15">
      <c r="M75" s="174"/>
      <c r="N75" s="180" t="s">
        <v>303</v>
      </c>
      <c r="O75" s="221">
        <f>$K$54*按分データ等!M27</f>
        <v>0</v>
      </c>
      <c r="P75" s="221">
        <f>$K$55*按分データ等!N27</f>
        <v>0</v>
      </c>
      <c r="Q75" s="221">
        <f t="shared" si="7"/>
        <v>0</v>
      </c>
      <c r="S75" s="217" t="s">
        <v>37</v>
      </c>
      <c r="T75" s="213" t="s">
        <v>116</v>
      </c>
      <c r="U75" s="221">
        <f t="shared" si="3"/>
        <v>0</v>
      </c>
    </row>
    <row r="76" spans="13:21" ht="15" customHeight="1" x14ac:dyDescent="0.15">
      <c r="M76" s="174"/>
      <c r="N76" s="175" t="s">
        <v>165</v>
      </c>
      <c r="O76" s="221">
        <f>$K$54*按分データ等!M28</f>
        <v>0</v>
      </c>
      <c r="P76" s="221">
        <f>$K$55*按分データ等!N28</f>
        <v>0</v>
      </c>
      <c r="Q76" s="221">
        <f t="shared" si="7"/>
        <v>0</v>
      </c>
      <c r="S76" s="217" t="s">
        <v>38</v>
      </c>
      <c r="T76" s="213" t="s">
        <v>227</v>
      </c>
      <c r="U76" s="221">
        <f t="shared" si="3"/>
        <v>0</v>
      </c>
    </row>
    <row r="77" spans="13:21" ht="15" customHeight="1" x14ac:dyDescent="0.15">
      <c r="M77" s="174"/>
      <c r="N77" s="175" t="s">
        <v>293</v>
      </c>
      <c r="O77" s="221">
        <f>$K$54*按分データ等!M29</f>
        <v>0</v>
      </c>
      <c r="P77" s="221">
        <f>$K$55*按分データ等!N29</f>
        <v>0</v>
      </c>
      <c r="Q77" s="221">
        <f t="shared" si="7"/>
        <v>0</v>
      </c>
      <c r="S77" s="217" t="s">
        <v>39</v>
      </c>
      <c r="T77" s="213" t="s">
        <v>228</v>
      </c>
      <c r="U77" s="221">
        <f t="shared" si="3"/>
        <v>0</v>
      </c>
    </row>
    <row r="78" spans="13:21" ht="15" customHeight="1" x14ac:dyDescent="0.15">
      <c r="M78" s="182" t="s">
        <v>176</v>
      </c>
      <c r="N78" s="183"/>
      <c r="O78" s="219">
        <f>SUM(O54:O77)</f>
        <v>0</v>
      </c>
      <c r="P78" s="219">
        <f>SUM(P54:P77)</f>
        <v>0</v>
      </c>
      <c r="Q78" s="219">
        <f>SUM(Q54:Q77)</f>
        <v>0</v>
      </c>
      <c r="S78" s="217" t="s">
        <v>40</v>
      </c>
      <c r="T78" s="213" t="s">
        <v>10</v>
      </c>
      <c r="U78" s="221">
        <f t="shared" si="3"/>
        <v>0</v>
      </c>
    </row>
    <row r="79" spans="13:21" ht="15" customHeight="1" x14ac:dyDescent="0.15">
      <c r="N79" s="215"/>
      <c r="O79" s="216"/>
      <c r="P79" s="216"/>
      <c r="Q79" s="216"/>
      <c r="S79" s="217" t="s">
        <v>41</v>
      </c>
      <c r="T79" s="213" t="s">
        <v>11</v>
      </c>
      <c r="U79" s="221">
        <f t="shared" si="3"/>
        <v>0</v>
      </c>
    </row>
    <row r="80" spans="13:21" ht="15" customHeight="1" x14ac:dyDescent="0.15">
      <c r="M80" s="197" t="s">
        <v>184</v>
      </c>
      <c r="S80" s="217" t="s">
        <v>42</v>
      </c>
      <c r="T80" s="213" t="s">
        <v>229</v>
      </c>
      <c r="U80" s="221">
        <f t="shared" si="3"/>
        <v>0</v>
      </c>
    </row>
    <row r="81" spans="19:21" ht="15" customHeight="1" x14ac:dyDescent="0.15">
      <c r="S81" s="217" t="s">
        <v>43</v>
      </c>
      <c r="T81" s="213" t="s">
        <v>118</v>
      </c>
      <c r="U81" s="221">
        <f t="shared" si="3"/>
        <v>0</v>
      </c>
    </row>
    <row r="82" spans="19:21" ht="15" customHeight="1" x14ac:dyDescent="0.15">
      <c r="S82" s="217" t="s">
        <v>44</v>
      </c>
      <c r="T82" s="213" t="s">
        <v>12</v>
      </c>
      <c r="U82" s="221">
        <f t="shared" si="3"/>
        <v>0</v>
      </c>
    </row>
    <row r="83" spans="19:21" ht="15" customHeight="1" x14ac:dyDescent="0.15">
      <c r="S83" s="217" t="s">
        <v>45</v>
      </c>
      <c r="T83" s="213" t="s">
        <v>13</v>
      </c>
      <c r="U83" s="221">
        <f t="shared" si="3"/>
        <v>0</v>
      </c>
    </row>
    <row r="84" spans="19:21" ht="15" customHeight="1" x14ac:dyDescent="0.15">
      <c r="S84" s="217" t="s">
        <v>46</v>
      </c>
      <c r="T84" s="213" t="s">
        <v>230</v>
      </c>
      <c r="U84" s="221">
        <f t="shared" si="3"/>
        <v>0</v>
      </c>
    </row>
    <row r="85" spans="19:21" ht="15" customHeight="1" x14ac:dyDescent="0.15">
      <c r="S85" s="217" t="s">
        <v>47</v>
      </c>
      <c r="T85" s="213" t="s">
        <v>231</v>
      </c>
      <c r="U85" s="221">
        <f t="shared" si="3"/>
        <v>0</v>
      </c>
    </row>
    <row r="86" spans="19:21" ht="15" customHeight="1" x14ac:dyDescent="0.15">
      <c r="S86" s="217" t="s">
        <v>48</v>
      </c>
      <c r="T86" s="213" t="s">
        <v>14</v>
      </c>
      <c r="U86" s="221">
        <f t="shared" si="3"/>
        <v>0</v>
      </c>
    </row>
    <row r="87" spans="19:21" ht="15" customHeight="1" x14ac:dyDescent="0.15">
      <c r="S87" s="217" t="s">
        <v>49</v>
      </c>
      <c r="T87" s="213" t="s">
        <v>292</v>
      </c>
      <c r="U87" s="221">
        <f t="shared" si="3"/>
        <v>0</v>
      </c>
    </row>
    <row r="88" spans="19:21" ht="15" customHeight="1" x14ac:dyDescent="0.15">
      <c r="S88" s="217" t="s">
        <v>88</v>
      </c>
      <c r="T88" s="213" t="s">
        <v>232</v>
      </c>
      <c r="U88" s="221">
        <f t="shared" si="3"/>
        <v>0</v>
      </c>
    </row>
    <row r="89" spans="19:21" ht="15" customHeight="1" x14ac:dyDescent="0.15">
      <c r="S89" s="217" t="s">
        <v>89</v>
      </c>
      <c r="T89" s="213" t="s">
        <v>233</v>
      </c>
      <c r="U89" s="221">
        <f t="shared" si="3"/>
        <v>0</v>
      </c>
    </row>
    <row r="90" spans="19:21" ht="15" customHeight="1" x14ac:dyDescent="0.15">
      <c r="S90" s="217" t="s">
        <v>120</v>
      </c>
      <c r="T90" s="213" t="s">
        <v>15</v>
      </c>
      <c r="U90" s="221">
        <f t="shared" si="3"/>
        <v>0</v>
      </c>
    </row>
    <row r="91" spans="19:21" ht="15" customHeight="1" x14ac:dyDescent="0.15">
      <c r="S91" s="217" t="s">
        <v>123</v>
      </c>
      <c r="T91" s="213" t="s">
        <v>16</v>
      </c>
      <c r="U91" s="221">
        <f t="shared" si="3"/>
        <v>0</v>
      </c>
    </row>
    <row r="92" spans="19:21" ht="15" customHeight="1" x14ac:dyDescent="0.15">
      <c r="S92" s="192"/>
      <c r="T92" s="202" t="s">
        <v>50</v>
      </c>
      <c r="U92" s="219">
        <f>SUM(U53:U91)</f>
        <v>0</v>
      </c>
    </row>
    <row r="93" spans="19:21" ht="15" customHeight="1" x14ac:dyDescent="0.15">
      <c r="T93" s="198"/>
      <c r="U93" s="207"/>
    </row>
    <row r="94" spans="19:21" ht="15" customHeight="1" x14ac:dyDescent="0.15">
      <c r="S94" s="197" t="s">
        <v>280</v>
      </c>
      <c r="T94" s="198"/>
      <c r="U94" s="207"/>
    </row>
    <row r="95" spans="19:21" ht="15" customHeight="1" x14ac:dyDescent="0.15">
      <c r="S95" s="197"/>
      <c r="T95" s="198"/>
      <c r="U95" s="207"/>
    </row>
    <row r="96" spans="19:21" ht="15" customHeight="1" x14ac:dyDescent="0.15">
      <c r="S96" s="197"/>
      <c r="T96" s="198"/>
      <c r="U96" s="207"/>
    </row>
    <row r="97" spans="2:21" ht="15" customHeight="1" x14ac:dyDescent="0.15">
      <c r="T97" s="198"/>
      <c r="U97" s="207"/>
    </row>
    <row r="98" spans="2:21" ht="15" customHeight="1" x14ac:dyDescent="0.15">
      <c r="U98" s="194" t="s">
        <v>179</v>
      </c>
    </row>
    <row r="99" spans="2:21" ht="15" customHeight="1" x14ac:dyDescent="0.15">
      <c r="B99" s="201" t="s">
        <v>94</v>
      </c>
      <c r="S99" s="202"/>
      <c r="T99" s="192" t="s">
        <v>79</v>
      </c>
      <c r="U99" s="192" t="s">
        <v>73</v>
      </c>
    </row>
    <row r="100" spans="2:21" ht="15" customHeight="1" x14ac:dyDescent="0.15">
      <c r="C100" s="191" t="s">
        <v>180</v>
      </c>
      <c r="F100" s="191" t="s">
        <v>180</v>
      </c>
      <c r="Q100" s="191" t="s">
        <v>179</v>
      </c>
      <c r="S100" s="199" t="s">
        <v>57</v>
      </c>
      <c r="T100" s="212" t="s">
        <v>218</v>
      </c>
      <c r="U100" s="223">
        <f>SUMIF($N$102:$N$125,T100,$Q$102:$Q$125)</f>
        <v>0</v>
      </c>
    </row>
    <row r="101" spans="2:21" ht="30" customHeight="1" x14ac:dyDescent="0.15">
      <c r="C101" s="192" t="s">
        <v>107</v>
      </c>
      <c r="E101" s="202"/>
      <c r="F101" s="192" t="s">
        <v>107</v>
      </c>
      <c r="M101" s="208"/>
      <c r="N101" s="214"/>
      <c r="O101" s="192" t="s">
        <v>177</v>
      </c>
      <c r="P101" s="192" t="s">
        <v>178</v>
      </c>
      <c r="Q101" s="192" t="s">
        <v>139</v>
      </c>
      <c r="S101" s="217" t="s">
        <v>58</v>
      </c>
      <c r="T101" s="213" t="s">
        <v>0</v>
      </c>
      <c r="U101" s="221">
        <f>SUMIF($N$102:$N$125,T101,$Q$102:$Q$125)</f>
        <v>0</v>
      </c>
    </row>
    <row r="102" spans="2:21" ht="15" customHeight="1" x14ac:dyDescent="0.15">
      <c r="C102" s="218">
        <f>与件データ作成シート!D22</f>
        <v>0</v>
      </c>
      <c r="E102" s="212" t="s">
        <v>194</v>
      </c>
      <c r="F102" s="223">
        <f>ROUND($C$102*按分データ等!E26,0)</f>
        <v>0</v>
      </c>
      <c r="M102" s="172" t="s">
        <v>163</v>
      </c>
      <c r="N102" s="173"/>
      <c r="O102" s="220"/>
      <c r="P102" s="220"/>
      <c r="Q102" s="220"/>
      <c r="S102" s="217" t="s">
        <v>17</v>
      </c>
      <c r="T102" s="213" t="s">
        <v>114</v>
      </c>
      <c r="U102" s="221">
        <f t="shared" ref="U102:U138" si="8">SUMIF($N$102:$N$125,T102,$Q$102:$Q$125)</f>
        <v>0</v>
      </c>
    </row>
    <row r="103" spans="2:21" ht="15" customHeight="1" x14ac:dyDescent="0.15">
      <c r="E103" s="210" t="s">
        <v>92</v>
      </c>
      <c r="F103" s="238">
        <f>C102-F102</f>
        <v>0</v>
      </c>
      <c r="M103" s="174"/>
      <c r="N103" s="175" t="s">
        <v>164</v>
      </c>
      <c r="O103" s="221">
        <f>$F$102*按分データ等!M7</f>
        <v>0</v>
      </c>
      <c r="P103" s="221">
        <f>$F$103*按分データ等!N7</f>
        <v>0</v>
      </c>
      <c r="Q103" s="221">
        <f>SUM(O103:P103)</f>
        <v>0</v>
      </c>
      <c r="S103" s="217" t="s">
        <v>18</v>
      </c>
      <c r="T103" s="213" t="s">
        <v>1</v>
      </c>
      <c r="U103" s="221">
        <f t="shared" si="8"/>
        <v>0</v>
      </c>
    </row>
    <row r="104" spans="2:21" ht="15" customHeight="1" x14ac:dyDescent="0.15">
      <c r="E104" s="202" t="s">
        <v>139</v>
      </c>
      <c r="F104" s="219">
        <f>SUM(F102:F103)</f>
        <v>0</v>
      </c>
      <c r="M104" s="174"/>
      <c r="N104" s="175" t="s">
        <v>117</v>
      </c>
      <c r="O104" s="221">
        <f>$F$102*按分データ等!M8</f>
        <v>0</v>
      </c>
      <c r="P104" s="221">
        <f>$F$103*按分データ等!N8</f>
        <v>0</v>
      </c>
      <c r="Q104" s="221">
        <f>SUM(O104:P104)</f>
        <v>0</v>
      </c>
      <c r="S104" s="217" t="s">
        <v>19</v>
      </c>
      <c r="T104" s="213" t="s">
        <v>2</v>
      </c>
      <c r="U104" s="221">
        <f t="shared" si="8"/>
        <v>0</v>
      </c>
    </row>
    <row r="105" spans="2:21" ht="15" customHeight="1" x14ac:dyDescent="0.15">
      <c r="M105" s="174"/>
      <c r="N105" s="175" t="s">
        <v>165</v>
      </c>
      <c r="O105" s="221">
        <f>$F$102*按分データ等!M9</f>
        <v>0</v>
      </c>
      <c r="P105" s="221">
        <f>$F$103*按分データ等!N9</f>
        <v>0</v>
      </c>
      <c r="Q105" s="221">
        <f t="shared" ref="Q105:Q107" si="9">SUM(O105:P105)</f>
        <v>0</v>
      </c>
      <c r="S105" s="217" t="s">
        <v>20</v>
      </c>
      <c r="T105" s="213" t="s">
        <v>3</v>
      </c>
      <c r="U105" s="221">
        <f t="shared" si="8"/>
        <v>0</v>
      </c>
    </row>
    <row r="106" spans="2:21" ht="15" customHeight="1" x14ac:dyDescent="0.15">
      <c r="E106" s="196" t="s">
        <v>195</v>
      </c>
      <c r="M106" s="176"/>
      <c r="N106" s="176" t="s">
        <v>121</v>
      </c>
      <c r="O106" s="221">
        <f>$F$102*按分データ等!M10</f>
        <v>0</v>
      </c>
      <c r="P106" s="221">
        <f>$F$103*按分データ等!N10</f>
        <v>0</v>
      </c>
      <c r="Q106" s="221">
        <f t="shared" si="9"/>
        <v>0</v>
      </c>
      <c r="S106" s="217" t="s">
        <v>21</v>
      </c>
      <c r="T106" s="213" t="s">
        <v>4</v>
      </c>
      <c r="U106" s="221">
        <f t="shared" si="8"/>
        <v>0</v>
      </c>
    </row>
    <row r="107" spans="2:21" ht="15" customHeight="1" x14ac:dyDescent="0.15">
      <c r="E107" s="197"/>
      <c r="M107" s="176"/>
      <c r="N107" s="176" t="s">
        <v>122</v>
      </c>
      <c r="O107" s="221">
        <f>$F$102*按分データ等!M11</f>
        <v>0</v>
      </c>
      <c r="P107" s="221">
        <f>$F$103*按分データ等!N11</f>
        <v>0</v>
      </c>
      <c r="Q107" s="221">
        <f t="shared" si="9"/>
        <v>0</v>
      </c>
      <c r="S107" s="217" t="s">
        <v>22</v>
      </c>
      <c r="T107" s="213" t="s">
        <v>219</v>
      </c>
      <c r="U107" s="221">
        <f t="shared" si="8"/>
        <v>0</v>
      </c>
    </row>
    <row r="108" spans="2:21" ht="15" customHeight="1" x14ac:dyDescent="0.15">
      <c r="M108" s="174" t="s">
        <v>166</v>
      </c>
      <c r="N108" s="175"/>
      <c r="O108" s="222"/>
      <c r="P108" s="222"/>
      <c r="Q108" s="222"/>
      <c r="S108" s="217" t="s">
        <v>23</v>
      </c>
      <c r="T108" s="213" t="s">
        <v>5</v>
      </c>
      <c r="U108" s="221">
        <f t="shared" si="8"/>
        <v>0</v>
      </c>
    </row>
    <row r="109" spans="2:21" ht="15" customHeight="1" x14ac:dyDescent="0.15">
      <c r="M109" s="174"/>
      <c r="N109" s="175" t="s">
        <v>294</v>
      </c>
      <c r="O109" s="221">
        <f>$F$102*按分データ等!M13</f>
        <v>0</v>
      </c>
      <c r="P109" s="221">
        <f>$F$103*按分データ等!N13</f>
        <v>0</v>
      </c>
      <c r="Q109" s="221">
        <f t="shared" ref="Q109:Q117" si="10">SUM(O109:P109)</f>
        <v>0</v>
      </c>
      <c r="S109" s="217" t="s">
        <v>24</v>
      </c>
      <c r="T109" s="213" t="s">
        <v>220</v>
      </c>
      <c r="U109" s="221">
        <f t="shared" si="8"/>
        <v>0</v>
      </c>
    </row>
    <row r="110" spans="2:21" ht="15" customHeight="1" x14ac:dyDescent="0.15">
      <c r="M110" s="174"/>
      <c r="N110" s="175" t="s">
        <v>167</v>
      </c>
      <c r="O110" s="221">
        <f>$F$102*按分データ等!M14</f>
        <v>0</v>
      </c>
      <c r="P110" s="221">
        <f>$F$103*按分データ等!N14</f>
        <v>0</v>
      </c>
      <c r="Q110" s="221">
        <f t="shared" si="10"/>
        <v>0</v>
      </c>
      <c r="S110" s="217" t="s">
        <v>25</v>
      </c>
      <c r="T110" s="213" t="s">
        <v>6</v>
      </c>
      <c r="U110" s="221">
        <f t="shared" si="8"/>
        <v>0</v>
      </c>
    </row>
    <row r="111" spans="2:21" ht="15" customHeight="1" x14ac:dyDescent="0.15">
      <c r="M111" s="174"/>
      <c r="N111" s="175" t="s">
        <v>168</v>
      </c>
      <c r="O111" s="221">
        <f>$F$102*按分データ等!M15</f>
        <v>0</v>
      </c>
      <c r="P111" s="221">
        <f>$F$103*按分データ等!N15</f>
        <v>0</v>
      </c>
      <c r="Q111" s="221">
        <f t="shared" si="10"/>
        <v>0</v>
      </c>
      <c r="S111" s="217" t="s">
        <v>26</v>
      </c>
      <c r="T111" s="213" t="s">
        <v>221</v>
      </c>
      <c r="U111" s="221">
        <f t="shared" si="8"/>
        <v>0</v>
      </c>
    </row>
    <row r="112" spans="2:21" ht="15" customHeight="1" x14ac:dyDescent="0.15">
      <c r="M112" s="174"/>
      <c r="N112" s="175" t="s">
        <v>169</v>
      </c>
      <c r="O112" s="221">
        <f>$F$102*按分データ等!M16</f>
        <v>0</v>
      </c>
      <c r="P112" s="221">
        <f>$F$103*按分データ等!N16</f>
        <v>0</v>
      </c>
      <c r="Q112" s="221">
        <f t="shared" si="10"/>
        <v>0</v>
      </c>
      <c r="S112" s="217" t="s">
        <v>27</v>
      </c>
      <c r="T112" s="213" t="s">
        <v>222</v>
      </c>
      <c r="U112" s="221">
        <f t="shared" si="8"/>
        <v>0</v>
      </c>
    </row>
    <row r="113" spans="13:21" ht="15" customHeight="1" x14ac:dyDescent="0.15">
      <c r="M113" s="174"/>
      <c r="N113" s="175" t="s">
        <v>170</v>
      </c>
      <c r="O113" s="221">
        <f>$F$102*按分データ等!M17</f>
        <v>0</v>
      </c>
      <c r="P113" s="221">
        <f>$F$103*按分データ等!N17</f>
        <v>0</v>
      </c>
      <c r="Q113" s="221">
        <f t="shared" si="10"/>
        <v>0</v>
      </c>
      <c r="S113" s="217" t="s">
        <v>28</v>
      </c>
      <c r="T113" s="213" t="s">
        <v>223</v>
      </c>
      <c r="U113" s="221">
        <f t="shared" si="8"/>
        <v>0</v>
      </c>
    </row>
    <row r="114" spans="13:21" ht="15" customHeight="1" x14ac:dyDescent="0.15">
      <c r="M114" s="435"/>
      <c r="N114" s="175" t="s">
        <v>171</v>
      </c>
      <c r="O114" s="221">
        <f>$F$102*按分データ等!M18</f>
        <v>0</v>
      </c>
      <c r="P114" s="221">
        <f>$F$103*按分データ等!N18</f>
        <v>0</v>
      </c>
      <c r="Q114" s="221">
        <f t="shared" si="10"/>
        <v>0</v>
      </c>
      <c r="S114" s="217" t="s">
        <v>29</v>
      </c>
      <c r="T114" s="213" t="s">
        <v>115</v>
      </c>
      <c r="U114" s="221">
        <f t="shared" si="8"/>
        <v>0</v>
      </c>
    </row>
    <row r="115" spans="13:21" ht="15" customHeight="1" x14ac:dyDescent="0.15">
      <c r="M115" s="435"/>
      <c r="N115" s="175" t="s">
        <v>309</v>
      </c>
      <c r="O115" s="221">
        <f>$F$102*按分データ等!M19</f>
        <v>0</v>
      </c>
      <c r="P115" s="221">
        <f>$F$103*按分データ等!N19</f>
        <v>0</v>
      </c>
      <c r="Q115" s="221">
        <f t="shared" si="10"/>
        <v>0</v>
      </c>
      <c r="S115" s="217" t="s">
        <v>30</v>
      </c>
      <c r="T115" s="213" t="s">
        <v>224</v>
      </c>
      <c r="U115" s="221">
        <f t="shared" si="8"/>
        <v>0</v>
      </c>
    </row>
    <row r="116" spans="13:21" ht="15" customHeight="1" x14ac:dyDescent="0.15">
      <c r="M116" s="174"/>
      <c r="N116" s="175" t="s">
        <v>172</v>
      </c>
      <c r="O116" s="221">
        <f>$F$102*按分データ等!M20</f>
        <v>0</v>
      </c>
      <c r="P116" s="221">
        <f>$F$103*按分データ等!N20</f>
        <v>0</v>
      </c>
      <c r="Q116" s="221">
        <f t="shared" si="10"/>
        <v>0</v>
      </c>
      <c r="S116" s="217" t="s">
        <v>31</v>
      </c>
      <c r="T116" s="213" t="s">
        <v>225</v>
      </c>
      <c r="U116" s="221">
        <f t="shared" si="8"/>
        <v>0</v>
      </c>
    </row>
    <row r="117" spans="13:21" ht="15" customHeight="1" x14ac:dyDescent="0.15">
      <c r="M117" s="174"/>
      <c r="N117" s="175" t="s">
        <v>173</v>
      </c>
      <c r="O117" s="221">
        <f>$F$102*按分データ等!M21</f>
        <v>0</v>
      </c>
      <c r="P117" s="221">
        <f>$F$103*按分データ等!N21</f>
        <v>0</v>
      </c>
      <c r="Q117" s="221">
        <f t="shared" si="10"/>
        <v>0</v>
      </c>
      <c r="S117" s="217" t="s">
        <v>32</v>
      </c>
      <c r="T117" s="213" t="s">
        <v>67</v>
      </c>
      <c r="U117" s="221">
        <f t="shared" si="8"/>
        <v>0</v>
      </c>
    </row>
    <row r="118" spans="13:21" ht="15" customHeight="1" x14ac:dyDescent="0.15">
      <c r="M118" s="178" t="s">
        <v>174</v>
      </c>
      <c r="N118" s="179"/>
      <c r="O118" s="222"/>
      <c r="P118" s="222"/>
      <c r="Q118" s="222"/>
      <c r="S118" s="217" t="s">
        <v>33</v>
      </c>
      <c r="T118" s="213" t="s">
        <v>7</v>
      </c>
      <c r="U118" s="221">
        <f t="shared" si="8"/>
        <v>0</v>
      </c>
    </row>
    <row r="119" spans="13:21" ht="15" customHeight="1" x14ac:dyDescent="0.15">
      <c r="M119" s="174"/>
      <c r="N119" s="175" t="s">
        <v>294</v>
      </c>
      <c r="O119" s="221">
        <f>$F$102*按分データ等!M23</f>
        <v>0</v>
      </c>
      <c r="P119" s="221">
        <f>$F$103*按分データ等!N23</f>
        <v>0</v>
      </c>
      <c r="Q119" s="221">
        <f t="shared" ref="Q119:Q125" si="11">SUM(O119:P119)</f>
        <v>0</v>
      </c>
      <c r="S119" s="217" t="s">
        <v>34</v>
      </c>
      <c r="T119" s="213" t="s">
        <v>8</v>
      </c>
      <c r="U119" s="221">
        <f t="shared" si="8"/>
        <v>0</v>
      </c>
    </row>
    <row r="120" spans="13:21" ht="15" customHeight="1" x14ac:dyDescent="0.15">
      <c r="M120" s="174"/>
      <c r="N120" s="175" t="s">
        <v>117</v>
      </c>
      <c r="O120" s="221">
        <f>$F$102*按分データ等!M24</f>
        <v>0</v>
      </c>
      <c r="P120" s="221">
        <f>$F$103*按分データ等!N24</f>
        <v>0</v>
      </c>
      <c r="Q120" s="221">
        <f t="shared" si="11"/>
        <v>0</v>
      </c>
      <c r="S120" s="217" t="s">
        <v>35</v>
      </c>
      <c r="T120" s="213" t="s">
        <v>9</v>
      </c>
      <c r="U120" s="221">
        <f t="shared" si="8"/>
        <v>0</v>
      </c>
    </row>
    <row r="121" spans="13:21" ht="15" customHeight="1" x14ac:dyDescent="0.15">
      <c r="M121" s="174"/>
      <c r="N121" s="175" t="s">
        <v>175</v>
      </c>
      <c r="O121" s="221">
        <f>$F$102*按分データ等!M25</f>
        <v>0</v>
      </c>
      <c r="P121" s="221">
        <f>$F$103*按分データ等!N25</f>
        <v>0</v>
      </c>
      <c r="Q121" s="221">
        <f t="shared" si="11"/>
        <v>0</v>
      </c>
      <c r="S121" s="217" t="s">
        <v>36</v>
      </c>
      <c r="T121" s="213" t="s">
        <v>226</v>
      </c>
      <c r="U121" s="221">
        <f t="shared" si="8"/>
        <v>0</v>
      </c>
    </row>
    <row r="122" spans="13:21" ht="15" customHeight="1" x14ac:dyDescent="0.15">
      <c r="M122" s="174"/>
      <c r="N122" s="175" t="s">
        <v>119</v>
      </c>
      <c r="O122" s="221">
        <f>$F$102*按分データ等!M26</f>
        <v>0</v>
      </c>
      <c r="P122" s="221">
        <f>$F$103*按分データ等!N26</f>
        <v>0</v>
      </c>
      <c r="Q122" s="221">
        <f t="shared" si="11"/>
        <v>0</v>
      </c>
      <c r="S122" s="217" t="s">
        <v>37</v>
      </c>
      <c r="T122" s="213" t="s">
        <v>116</v>
      </c>
      <c r="U122" s="221">
        <f t="shared" si="8"/>
        <v>0</v>
      </c>
    </row>
    <row r="123" spans="13:21" ht="15" customHeight="1" x14ac:dyDescent="0.15">
      <c r="M123" s="174"/>
      <c r="N123" s="180" t="s">
        <v>303</v>
      </c>
      <c r="O123" s="221">
        <f>$F$102*按分データ等!M27</f>
        <v>0</v>
      </c>
      <c r="P123" s="221">
        <f>$F$103*按分データ等!N27</f>
        <v>0</v>
      </c>
      <c r="Q123" s="221">
        <f t="shared" si="11"/>
        <v>0</v>
      </c>
      <c r="S123" s="217" t="s">
        <v>38</v>
      </c>
      <c r="T123" s="213" t="s">
        <v>227</v>
      </c>
      <c r="U123" s="221">
        <f t="shared" si="8"/>
        <v>0</v>
      </c>
    </row>
    <row r="124" spans="13:21" ht="15" customHeight="1" x14ac:dyDescent="0.15">
      <c r="M124" s="174"/>
      <c r="N124" s="175" t="s">
        <v>165</v>
      </c>
      <c r="O124" s="221">
        <f>$F$102*按分データ等!M28</f>
        <v>0</v>
      </c>
      <c r="P124" s="221">
        <f>$F$103*按分データ等!N28</f>
        <v>0</v>
      </c>
      <c r="Q124" s="221">
        <f t="shared" si="11"/>
        <v>0</v>
      </c>
      <c r="S124" s="217" t="s">
        <v>39</v>
      </c>
      <c r="T124" s="213" t="s">
        <v>228</v>
      </c>
      <c r="U124" s="221">
        <f t="shared" si="8"/>
        <v>0</v>
      </c>
    </row>
    <row r="125" spans="13:21" ht="15" customHeight="1" x14ac:dyDescent="0.15">
      <c r="M125" s="174"/>
      <c r="N125" s="175" t="s">
        <v>293</v>
      </c>
      <c r="O125" s="221">
        <f>$F$102*按分データ等!M29</f>
        <v>0</v>
      </c>
      <c r="P125" s="221">
        <f>$F$103*按分データ等!N29</f>
        <v>0</v>
      </c>
      <c r="Q125" s="221">
        <f t="shared" si="11"/>
        <v>0</v>
      </c>
      <c r="S125" s="217" t="s">
        <v>40</v>
      </c>
      <c r="T125" s="213" t="s">
        <v>10</v>
      </c>
      <c r="U125" s="221">
        <f t="shared" si="8"/>
        <v>0</v>
      </c>
    </row>
    <row r="126" spans="13:21" ht="15" customHeight="1" x14ac:dyDescent="0.15">
      <c r="M126" s="182" t="s">
        <v>176</v>
      </c>
      <c r="N126" s="183"/>
      <c r="O126" s="219">
        <f>SUM(O102:O125)</f>
        <v>0</v>
      </c>
      <c r="P126" s="219">
        <f>SUM(P102:P125)</f>
        <v>0</v>
      </c>
      <c r="Q126" s="219">
        <f>SUM(Q102:Q125)</f>
        <v>0</v>
      </c>
      <c r="S126" s="217" t="s">
        <v>41</v>
      </c>
      <c r="T126" s="213" t="s">
        <v>11</v>
      </c>
      <c r="U126" s="221">
        <f t="shared" si="8"/>
        <v>0</v>
      </c>
    </row>
    <row r="127" spans="13:21" ht="15" customHeight="1" x14ac:dyDescent="0.15">
      <c r="N127" s="215"/>
      <c r="O127" s="216"/>
      <c r="P127" s="216"/>
      <c r="Q127" s="216"/>
      <c r="S127" s="217" t="s">
        <v>42</v>
      </c>
      <c r="T127" s="213" t="s">
        <v>229</v>
      </c>
      <c r="U127" s="221">
        <f t="shared" si="8"/>
        <v>0</v>
      </c>
    </row>
    <row r="128" spans="13:21" ht="15" customHeight="1" x14ac:dyDescent="0.15">
      <c r="M128" s="197" t="s">
        <v>184</v>
      </c>
      <c r="S128" s="217" t="s">
        <v>43</v>
      </c>
      <c r="T128" s="213" t="s">
        <v>118</v>
      </c>
      <c r="U128" s="221">
        <f t="shared" si="8"/>
        <v>0</v>
      </c>
    </row>
    <row r="129" spans="19:21" ht="15" customHeight="1" x14ac:dyDescent="0.15">
      <c r="S129" s="217" t="s">
        <v>44</v>
      </c>
      <c r="T129" s="213" t="s">
        <v>12</v>
      </c>
      <c r="U129" s="221">
        <f t="shared" si="8"/>
        <v>0</v>
      </c>
    </row>
    <row r="130" spans="19:21" ht="15" customHeight="1" x14ac:dyDescent="0.15">
      <c r="S130" s="217" t="s">
        <v>45</v>
      </c>
      <c r="T130" s="213" t="s">
        <v>13</v>
      </c>
      <c r="U130" s="221">
        <f t="shared" si="8"/>
        <v>0</v>
      </c>
    </row>
    <row r="131" spans="19:21" ht="15" customHeight="1" x14ac:dyDescent="0.15">
      <c r="S131" s="217" t="s">
        <v>46</v>
      </c>
      <c r="T131" s="213" t="s">
        <v>230</v>
      </c>
      <c r="U131" s="221">
        <f t="shared" si="8"/>
        <v>0</v>
      </c>
    </row>
    <row r="132" spans="19:21" ht="15" customHeight="1" x14ac:dyDescent="0.15">
      <c r="S132" s="217" t="s">
        <v>47</v>
      </c>
      <c r="T132" s="213" t="s">
        <v>231</v>
      </c>
      <c r="U132" s="221">
        <f t="shared" si="8"/>
        <v>0</v>
      </c>
    </row>
    <row r="133" spans="19:21" ht="15" customHeight="1" x14ac:dyDescent="0.15">
      <c r="S133" s="217" t="s">
        <v>48</v>
      </c>
      <c r="T133" s="213" t="s">
        <v>14</v>
      </c>
      <c r="U133" s="221">
        <f t="shared" si="8"/>
        <v>0</v>
      </c>
    </row>
    <row r="134" spans="19:21" ht="15" customHeight="1" x14ac:dyDescent="0.15">
      <c r="S134" s="217" t="s">
        <v>49</v>
      </c>
      <c r="T134" s="213" t="s">
        <v>292</v>
      </c>
      <c r="U134" s="221">
        <f t="shared" si="8"/>
        <v>0</v>
      </c>
    </row>
    <row r="135" spans="19:21" ht="15" customHeight="1" x14ac:dyDescent="0.15">
      <c r="S135" s="217" t="s">
        <v>88</v>
      </c>
      <c r="T135" s="213" t="s">
        <v>232</v>
      </c>
      <c r="U135" s="221">
        <f t="shared" si="8"/>
        <v>0</v>
      </c>
    </row>
    <row r="136" spans="19:21" ht="15" customHeight="1" x14ac:dyDescent="0.15">
      <c r="S136" s="217" t="s">
        <v>89</v>
      </c>
      <c r="T136" s="213" t="s">
        <v>233</v>
      </c>
      <c r="U136" s="221">
        <f t="shared" si="8"/>
        <v>0</v>
      </c>
    </row>
    <row r="137" spans="19:21" ht="15" customHeight="1" x14ac:dyDescent="0.15">
      <c r="S137" s="217" t="s">
        <v>120</v>
      </c>
      <c r="T137" s="213" t="s">
        <v>15</v>
      </c>
      <c r="U137" s="221">
        <f t="shared" si="8"/>
        <v>0</v>
      </c>
    </row>
    <row r="138" spans="19:21" ht="15" customHeight="1" x14ac:dyDescent="0.15">
      <c r="S138" s="217" t="s">
        <v>123</v>
      </c>
      <c r="T138" s="213" t="s">
        <v>16</v>
      </c>
      <c r="U138" s="221">
        <f t="shared" si="8"/>
        <v>0</v>
      </c>
    </row>
    <row r="139" spans="19:21" ht="15" customHeight="1" x14ac:dyDescent="0.15">
      <c r="S139" s="192"/>
      <c r="T139" s="202" t="s">
        <v>50</v>
      </c>
      <c r="U139" s="219">
        <f>SUM(U100:U138)</f>
        <v>0</v>
      </c>
    </row>
    <row r="141" spans="19:21" ht="15" customHeight="1" x14ac:dyDescent="0.15">
      <c r="S141" s="197" t="s">
        <v>280</v>
      </c>
    </row>
    <row r="146" spans="2:21" ht="15" customHeight="1" x14ac:dyDescent="0.15">
      <c r="U146" s="194" t="s">
        <v>179</v>
      </c>
    </row>
    <row r="147" spans="2:21" ht="15" customHeight="1" x14ac:dyDescent="0.15">
      <c r="S147" s="202"/>
      <c r="T147" s="192" t="s">
        <v>79</v>
      </c>
      <c r="U147" s="192" t="s">
        <v>73</v>
      </c>
    </row>
    <row r="148" spans="2:21" ht="15" customHeight="1" x14ac:dyDescent="0.15">
      <c r="B148" s="201" t="s">
        <v>192</v>
      </c>
      <c r="S148" s="199" t="s">
        <v>57</v>
      </c>
      <c r="T148" s="212" t="s">
        <v>218</v>
      </c>
      <c r="U148" s="223">
        <f>SUMIF($N$151:$N$174,T148,$Q$151:$Q$174)</f>
        <v>0</v>
      </c>
    </row>
    <row r="149" spans="2:21" ht="15" customHeight="1" x14ac:dyDescent="0.15">
      <c r="D149" s="191" t="s">
        <v>158</v>
      </c>
      <c r="Q149" s="191" t="s">
        <v>179</v>
      </c>
      <c r="S149" s="217" t="s">
        <v>58</v>
      </c>
      <c r="T149" s="213" t="s">
        <v>0</v>
      </c>
      <c r="U149" s="221">
        <f>SUMIF($N$151:$N$174,T149,$Q$151:$Q$174)</f>
        <v>0</v>
      </c>
    </row>
    <row r="150" spans="2:21" ht="30" customHeight="1" x14ac:dyDescent="0.15">
      <c r="C150" s="202"/>
      <c r="D150" s="192" t="s">
        <v>107</v>
      </c>
      <c r="M150" s="208"/>
      <c r="N150" s="214"/>
      <c r="O150" s="192" t="s">
        <v>177</v>
      </c>
      <c r="P150" s="192" t="s">
        <v>178</v>
      </c>
      <c r="Q150" s="192" t="s">
        <v>139</v>
      </c>
      <c r="S150" s="217" t="s">
        <v>17</v>
      </c>
      <c r="T150" s="213" t="s">
        <v>114</v>
      </c>
      <c r="U150" s="221">
        <f t="shared" ref="U150:U186" si="12">SUMIF($N$151:$N$174,T150,$Q$151:$Q$174)</f>
        <v>0</v>
      </c>
    </row>
    <row r="151" spans="2:21" ht="15" customHeight="1" x14ac:dyDescent="0.15">
      <c r="C151" s="239" t="s">
        <v>194</v>
      </c>
      <c r="D151" s="233">
        <f>与件データ作成シート!D27</f>
        <v>0</v>
      </c>
      <c r="M151" s="172" t="s">
        <v>163</v>
      </c>
      <c r="N151" s="173"/>
      <c r="O151" s="220"/>
      <c r="P151" s="220"/>
      <c r="Q151" s="220"/>
      <c r="S151" s="217" t="s">
        <v>18</v>
      </c>
      <c r="T151" s="213" t="s">
        <v>1</v>
      </c>
      <c r="U151" s="221">
        <f t="shared" si="12"/>
        <v>0</v>
      </c>
    </row>
    <row r="152" spans="2:21" ht="15" customHeight="1" x14ac:dyDescent="0.15">
      <c r="C152" s="209" t="s">
        <v>92</v>
      </c>
      <c r="D152" s="226">
        <f>与件データ作成シート!D28</f>
        <v>0</v>
      </c>
      <c r="M152" s="174"/>
      <c r="N152" s="175" t="s">
        <v>164</v>
      </c>
      <c r="O152" s="221">
        <f>$D$151*按分データ等!M7</f>
        <v>0</v>
      </c>
      <c r="P152" s="221">
        <f>$D$152*按分データ等!N7</f>
        <v>0</v>
      </c>
      <c r="Q152" s="221">
        <f>SUM(O152:P152)</f>
        <v>0</v>
      </c>
      <c r="S152" s="217" t="s">
        <v>19</v>
      </c>
      <c r="T152" s="213" t="s">
        <v>2</v>
      </c>
      <c r="U152" s="221">
        <f t="shared" si="12"/>
        <v>0</v>
      </c>
    </row>
    <row r="153" spans="2:21" ht="15" customHeight="1" x14ac:dyDescent="0.15">
      <c r="C153" s="202" t="s">
        <v>139</v>
      </c>
      <c r="D153" s="219">
        <f>SUM(D151:D152)</f>
        <v>0</v>
      </c>
      <c r="M153" s="174"/>
      <c r="N153" s="175" t="s">
        <v>117</v>
      </c>
      <c r="O153" s="221">
        <f>$D$151*按分データ等!M8</f>
        <v>0</v>
      </c>
      <c r="P153" s="221">
        <f>$D$152*按分データ等!N8</f>
        <v>0</v>
      </c>
      <c r="Q153" s="221">
        <f>SUM(O153:P153)</f>
        <v>0</v>
      </c>
      <c r="S153" s="217" t="s">
        <v>20</v>
      </c>
      <c r="T153" s="213" t="s">
        <v>3</v>
      </c>
      <c r="U153" s="221">
        <f t="shared" si="12"/>
        <v>0</v>
      </c>
    </row>
    <row r="154" spans="2:21" ht="15" customHeight="1" x14ac:dyDescent="0.15">
      <c r="M154" s="174"/>
      <c r="N154" s="175" t="s">
        <v>165</v>
      </c>
      <c r="O154" s="221">
        <f>$D$151*按分データ等!M9</f>
        <v>0</v>
      </c>
      <c r="P154" s="221">
        <f>$D$152*按分データ等!N9</f>
        <v>0</v>
      </c>
      <c r="Q154" s="221">
        <f t="shared" ref="Q154:Q156" si="13">SUM(O154:P154)</f>
        <v>0</v>
      </c>
      <c r="S154" s="217" t="s">
        <v>21</v>
      </c>
      <c r="T154" s="213" t="s">
        <v>4</v>
      </c>
      <c r="U154" s="221">
        <f t="shared" si="12"/>
        <v>0</v>
      </c>
    </row>
    <row r="155" spans="2:21" ht="15" customHeight="1" x14ac:dyDescent="0.15">
      <c r="M155" s="176"/>
      <c r="N155" s="176" t="s">
        <v>121</v>
      </c>
      <c r="O155" s="224">
        <f>$D$151*按分データ等!M10</f>
        <v>0</v>
      </c>
      <c r="P155" s="224">
        <f>$D$152*按分データ等!N10</f>
        <v>0</v>
      </c>
      <c r="Q155" s="224">
        <f t="shared" si="13"/>
        <v>0</v>
      </c>
      <c r="S155" s="217" t="s">
        <v>22</v>
      </c>
      <c r="T155" s="213" t="s">
        <v>219</v>
      </c>
      <c r="U155" s="221">
        <f t="shared" si="12"/>
        <v>0</v>
      </c>
    </row>
    <row r="156" spans="2:21" ht="15" customHeight="1" x14ac:dyDescent="0.15">
      <c r="M156" s="176"/>
      <c r="N156" s="176" t="s">
        <v>122</v>
      </c>
      <c r="O156" s="224">
        <f>$D$151*按分データ等!M11</f>
        <v>0</v>
      </c>
      <c r="P156" s="224">
        <f>$D$152*按分データ等!N11</f>
        <v>0</v>
      </c>
      <c r="Q156" s="224">
        <f t="shared" si="13"/>
        <v>0</v>
      </c>
      <c r="S156" s="217" t="s">
        <v>23</v>
      </c>
      <c r="T156" s="213" t="s">
        <v>5</v>
      </c>
      <c r="U156" s="221">
        <f t="shared" si="12"/>
        <v>0</v>
      </c>
    </row>
    <row r="157" spans="2:21" ht="15" customHeight="1" x14ac:dyDescent="0.15">
      <c r="M157" s="174" t="s">
        <v>166</v>
      </c>
      <c r="N157" s="175"/>
      <c r="O157" s="222"/>
      <c r="P157" s="222"/>
      <c r="Q157" s="222"/>
      <c r="S157" s="217" t="s">
        <v>24</v>
      </c>
      <c r="T157" s="213" t="s">
        <v>220</v>
      </c>
      <c r="U157" s="221">
        <f t="shared" si="12"/>
        <v>0</v>
      </c>
    </row>
    <row r="158" spans="2:21" ht="15" customHeight="1" x14ac:dyDescent="0.15">
      <c r="M158" s="174"/>
      <c r="N158" s="175" t="s">
        <v>294</v>
      </c>
      <c r="O158" s="221">
        <f>$D$151*按分データ等!M13</f>
        <v>0</v>
      </c>
      <c r="P158" s="221">
        <f>$D$152*按分データ等!N13</f>
        <v>0</v>
      </c>
      <c r="Q158" s="221">
        <f t="shared" ref="Q158:Q166" si="14">SUM(O158:P158)</f>
        <v>0</v>
      </c>
      <c r="S158" s="217" t="s">
        <v>25</v>
      </c>
      <c r="T158" s="213" t="s">
        <v>6</v>
      </c>
      <c r="U158" s="221">
        <f t="shared" si="12"/>
        <v>0</v>
      </c>
    </row>
    <row r="159" spans="2:21" ht="15" customHeight="1" x14ac:dyDescent="0.15">
      <c r="M159" s="174"/>
      <c r="N159" s="175" t="s">
        <v>167</v>
      </c>
      <c r="O159" s="221">
        <f>$D$151*按分データ等!M14</f>
        <v>0</v>
      </c>
      <c r="P159" s="221">
        <f>$D$152*按分データ等!N14</f>
        <v>0</v>
      </c>
      <c r="Q159" s="221">
        <f t="shared" si="14"/>
        <v>0</v>
      </c>
      <c r="S159" s="217" t="s">
        <v>26</v>
      </c>
      <c r="T159" s="213" t="s">
        <v>221</v>
      </c>
      <c r="U159" s="221">
        <f t="shared" si="12"/>
        <v>0</v>
      </c>
    </row>
    <row r="160" spans="2:21" ht="15" customHeight="1" x14ac:dyDescent="0.15">
      <c r="M160" s="174"/>
      <c r="N160" s="175" t="s">
        <v>168</v>
      </c>
      <c r="O160" s="221">
        <f>$D$151*按分データ等!M15</f>
        <v>0</v>
      </c>
      <c r="P160" s="221">
        <f>$D$152*按分データ等!N15</f>
        <v>0</v>
      </c>
      <c r="Q160" s="221">
        <f t="shared" si="14"/>
        <v>0</v>
      </c>
      <c r="S160" s="217" t="s">
        <v>27</v>
      </c>
      <c r="T160" s="213" t="s">
        <v>222</v>
      </c>
      <c r="U160" s="221">
        <f t="shared" si="12"/>
        <v>0</v>
      </c>
    </row>
    <row r="161" spans="13:21" ht="15" customHeight="1" x14ac:dyDescent="0.15">
      <c r="M161" s="174"/>
      <c r="N161" s="175" t="s">
        <v>169</v>
      </c>
      <c r="O161" s="221">
        <f>$D$151*按分データ等!M16</f>
        <v>0</v>
      </c>
      <c r="P161" s="221">
        <f>$D$152*按分データ等!N16</f>
        <v>0</v>
      </c>
      <c r="Q161" s="221">
        <f t="shared" si="14"/>
        <v>0</v>
      </c>
      <c r="S161" s="217" t="s">
        <v>28</v>
      </c>
      <c r="T161" s="213" t="s">
        <v>223</v>
      </c>
      <c r="U161" s="221">
        <f t="shared" si="12"/>
        <v>0</v>
      </c>
    </row>
    <row r="162" spans="13:21" ht="15" customHeight="1" x14ac:dyDescent="0.15">
      <c r="M162" s="174"/>
      <c r="N162" s="175" t="s">
        <v>170</v>
      </c>
      <c r="O162" s="221">
        <f>$D$151*按分データ等!M17</f>
        <v>0</v>
      </c>
      <c r="P162" s="221">
        <f>$D$152*按分データ等!N17</f>
        <v>0</v>
      </c>
      <c r="Q162" s="221">
        <f t="shared" si="14"/>
        <v>0</v>
      </c>
      <c r="S162" s="217" t="s">
        <v>29</v>
      </c>
      <c r="T162" s="213" t="s">
        <v>115</v>
      </c>
      <c r="U162" s="221">
        <f t="shared" si="12"/>
        <v>0</v>
      </c>
    </row>
    <row r="163" spans="13:21" ht="15" customHeight="1" x14ac:dyDescent="0.15">
      <c r="M163" s="435"/>
      <c r="N163" s="175" t="s">
        <v>171</v>
      </c>
      <c r="O163" s="221">
        <f>$D$151*按分データ等!M18</f>
        <v>0</v>
      </c>
      <c r="P163" s="221">
        <f>$D$152*按分データ等!N18</f>
        <v>0</v>
      </c>
      <c r="Q163" s="221">
        <f t="shared" si="14"/>
        <v>0</v>
      </c>
      <c r="S163" s="217" t="s">
        <v>30</v>
      </c>
      <c r="T163" s="213" t="s">
        <v>224</v>
      </c>
      <c r="U163" s="221">
        <f t="shared" si="12"/>
        <v>0</v>
      </c>
    </row>
    <row r="164" spans="13:21" ht="15" customHeight="1" x14ac:dyDescent="0.15">
      <c r="M164" s="435"/>
      <c r="N164" s="175" t="s">
        <v>309</v>
      </c>
      <c r="O164" s="221">
        <f>$D$151*按分データ等!M19</f>
        <v>0</v>
      </c>
      <c r="P164" s="221">
        <f>$D$152*按分データ等!N19</f>
        <v>0</v>
      </c>
      <c r="Q164" s="221">
        <f t="shared" si="14"/>
        <v>0</v>
      </c>
      <c r="S164" s="217" t="s">
        <v>31</v>
      </c>
      <c r="T164" s="213" t="s">
        <v>225</v>
      </c>
      <c r="U164" s="221">
        <f t="shared" si="12"/>
        <v>0</v>
      </c>
    </row>
    <row r="165" spans="13:21" ht="15" customHeight="1" x14ac:dyDescent="0.15">
      <c r="M165" s="174"/>
      <c r="N165" s="175" t="s">
        <v>172</v>
      </c>
      <c r="O165" s="221">
        <f>$D$151*按分データ等!M20</f>
        <v>0</v>
      </c>
      <c r="P165" s="221">
        <f>$D$152*按分データ等!N20</f>
        <v>0</v>
      </c>
      <c r="Q165" s="221">
        <f t="shared" si="14"/>
        <v>0</v>
      </c>
      <c r="S165" s="217" t="s">
        <v>32</v>
      </c>
      <c r="T165" s="213" t="s">
        <v>67</v>
      </c>
      <c r="U165" s="221">
        <f t="shared" si="12"/>
        <v>0</v>
      </c>
    </row>
    <row r="166" spans="13:21" ht="15" customHeight="1" x14ac:dyDescent="0.15">
      <c r="M166" s="174"/>
      <c r="N166" s="175" t="s">
        <v>173</v>
      </c>
      <c r="O166" s="221">
        <f>$D$151*按分データ等!M21</f>
        <v>0</v>
      </c>
      <c r="P166" s="221">
        <f>$D$152*按分データ等!N21</f>
        <v>0</v>
      </c>
      <c r="Q166" s="221">
        <f t="shared" si="14"/>
        <v>0</v>
      </c>
      <c r="S166" s="217" t="s">
        <v>33</v>
      </c>
      <c r="T166" s="213" t="s">
        <v>7</v>
      </c>
      <c r="U166" s="221">
        <f t="shared" si="12"/>
        <v>0</v>
      </c>
    </row>
    <row r="167" spans="13:21" ht="15" customHeight="1" x14ac:dyDescent="0.15">
      <c r="M167" s="178" t="s">
        <v>174</v>
      </c>
      <c r="N167" s="179"/>
      <c r="O167" s="225"/>
      <c r="P167" s="225"/>
      <c r="Q167" s="225"/>
      <c r="S167" s="217" t="s">
        <v>34</v>
      </c>
      <c r="T167" s="213" t="s">
        <v>8</v>
      </c>
      <c r="U167" s="221">
        <f t="shared" si="12"/>
        <v>0</v>
      </c>
    </row>
    <row r="168" spans="13:21" ht="15" customHeight="1" x14ac:dyDescent="0.15">
      <c r="M168" s="174"/>
      <c r="N168" s="175" t="s">
        <v>294</v>
      </c>
      <c r="O168" s="221">
        <f>$D$151*按分データ等!M23</f>
        <v>0</v>
      </c>
      <c r="P168" s="221">
        <f>$D$152*按分データ等!N23</f>
        <v>0</v>
      </c>
      <c r="Q168" s="221">
        <f t="shared" ref="Q168:Q174" si="15">SUM(O168:P168)</f>
        <v>0</v>
      </c>
      <c r="S168" s="217" t="s">
        <v>35</v>
      </c>
      <c r="T168" s="213" t="s">
        <v>9</v>
      </c>
      <c r="U168" s="221">
        <f t="shared" si="12"/>
        <v>0</v>
      </c>
    </row>
    <row r="169" spans="13:21" ht="15" customHeight="1" x14ac:dyDescent="0.15">
      <c r="M169" s="174"/>
      <c r="N169" s="175" t="s">
        <v>117</v>
      </c>
      <c r="O169" s="221">
        <f>$D$151*按分データ等!M24</f>
        <v>0</v>
      </c>
      <c r="P169" s="221">
        <f>$D$152*按分データ等!N24</f>
        <v>0</v>
      </c>
      <c r="Q169" s="221">
        <f t="shared" si="15"/>
        <v>0</v>
      </c>
      <c r="S169" s="217" t="s">
        <v>36</v>
      </c>
      <c r="T169" s="213" t="s">
        <v>226</v>
      </c>
      <c r="U169" s="221">
        <f t="shared" si="12"/>
        <v>0</v>
      </c>
    </row>
    <row r="170" spans="13:21" ht="15" customHeight="1" x14ac:dyDescent="0.15">
      <c r="M170" s="174"/>
      <c r="N170" s="175" t="s">
        <v>175</v>
      </c>
      <c r="O170" s="221">
        <f>$D$151*按分データ等!M25</f>
        <v>0</v>
      </c>
      <c r="P170" s="221">
        <f>$D$152*按分データ等!N25</f>
        <v>0</v>
      </c>
      <c r="Q170" s="221">
        <f t="shared" si="15"/>
        <v>0</v>
      </c>
      <c r="S170" s="217" t="s">
        <v>37</v>
      </c>
      <c r="T170" s="213" t="s">
        <v>116</v>
      </c>
      <c r="U170" s="221">
        <f t="shared" si="12"/>
        <v>0</v>
      </c>
    </row>
    <row r="171" spans="13:21" ht="15" customHeight="1" x14ac:dyDescent="0.15">
      <c r="M171" s="174"/>
      <c r="N171" s="175" t="s">
        <v>119</v>
      </c>
      <c r="O171" s="221">
        <f>$D$151*按分データ等!M26</f>
        <v>0</v>
      </c>
      <c r="P171" s="221">
        <f>$D$152*按分データ等!N26</f>
        <v>0</v>
      </c>
      <c r="Q171" s="221">
        <f t="shared" si="15"/>
        <v>0</v>
      </c>
      <c r="S171" s="217" t="s">
        <v>38</v>
      </c>
      <c r="T171" s="213" t="s">
        <v>227</v>
      </c>
      <c r="U171" s="221">
        <f t="shared" si="12"/>
        <v>0</v>
      </c>
    </row>
    <row r="172" spans="13:21" ht="15" customHeight="1" x14ac:dyDescent="0.15">
      <c r="M172" s="174"/>
      <c r="N172" s="180" t="s">
        <v>303</v>
      </c>
      <c r="O172" s="221">
        <f>$D$151*按分データ等!M27</f>
        <v>0</v>
      </c>
      <c r="P172" s="221">
        <f>$D$152*按分データ等!N27</f>
        <v>0</v>
      </c>
      <c r="Q172" s="221">
        <f t="shared" si="15"/>
        <v>0</v>
      </c>
      <c r="S172" s="217" t="s">
        <v>39</v>
      </c>
      <c r="T172" s="213" t="s">
        <v>228</v>
      </c>
      <c r="U172" s="221">
        <f t="shared" si="12"/>
        <v>0</v>
      </c>
    </row>
    <row r="173" spans="13:21" ht="15" customHeight="1" x14ac:dyDescent="0.15">
      <c r="M173" s="174"/>
      <c r="N173" s="175" t="s">
        <v>165</v>
      </c>
      <c r="O173" s="221">
        <f>$D$151*按分データ等!M28</f>
        <v>0</v>
      </c>
      <c r="P173" s="221">
        <f>$D$152*按分データ等!N28</f>
        <v>0</v>
      </c>
      <c r="Q173" s="221">
        <f t="shared" si="15"/>
        <v>0</v>
      </c>
      <c r="S173" s="217" t="s">
        <v>40</v>
      </c>
      <c r="T173" s="213" t="s">
        <v>10</v>
      </c>
      <c r="U173" s="221">
        <f t="shared" si="12"/>
        <v>0</v>
      </c>
    </row>
    <row r="174" spans="13:21" ht="15" customHeight="1" x14ac:dyDescent="0.15">
      <c r="M174" s="174"/>
      <c r="N174" s="175" t="s">
        <v>293</v>
      </c>
      <c r="O174" s="221">
        <f>$D$151*按分データ等!M29</f>
        <v>0</v>
      </c>
      <c r="P174" s="221">
        <f>$D$152*按分データ等!N29</f>
        <v>0</v>
      </c>
      <c r="Q174" s="221">
        <f t="shared" si="15"/>
        <v>0</v>
      </c>
      <c r="S174" s="217" t="s">
        <v>41</v>
      </c>
      <c r="T174" s="213" t="s">
        <v>11</v>
      </c>
      <c r="U174" s="221">
        <f t="shared" si="12"/>
        <v>0</v>
      </c>
    </row>
    <row r="175" spans="13:21" ht="15" customHeight="1" x14ac:dyDescent="0.15">
      <c r="M175" s="182" t="s">
        <v>176</v>
      </c>
      <c r="N175" s="183"/>
      <c r="O175" s="219">
        <f>SUM(O151:O174)</f>
        <v>0</v>
      </c>
      <c r="P175" s="219">
        <f>SUM(P151:P174)</f>
        <v>0</v>
      </c>
      <c r="Q175" s="219">
        <f>SUM(Q151:Q174)</f>
        <v>0</v>
      </c>
      <c r="S175" s="217" t="s">
        <v>42</v>
      </c>
      <c r="T175" s="213" t="s">
        <v>229</v>
      </c>
      <c r="U175" s="221">
        <f t="shared" si="12"/>
        <v>0</v>
      </c>
    </row>
    <row r="176" spans="13:21" ht="15" customHeight="1" x14ac:dyDescent="0.15">
      <c r="N176" s="215"/>
      <c r="O176" s="216"/>
      <c r="P176" s="216"/>
      <c r="Q176" s="216"/>
      <c r="S176" s="217" t="s">
        <v>43</v>
      </c>
      <c r="T176" s="213" t="s">
        <v>118</v>
      </c>
      <c r="U176" s="221">
        <f t="shared" si="12"/>
        <v>0</v>
      </c>
    </row>
    <row r="177" spans="13:21" ht="15" customHeight="1" x14ac:dyDescent="0.15">
      <c r="M177" s="197" t="s">
        <v>184</v>
      </c>
      <c r="S177" s="217" t="s">
        <v>44</v>
      </c>
      <c r="T177" s="213" t="s">
        <v>12</v>
      </c>
      <c r="U177" s="221">
        <f t="shared" si="12"/>
        <v>0</v>
      </c>
    </row>
    <row r="178" spans="13:21" ht="15" customHeight="1" x14ac:dyDescent="0.15">
      <c r="S178" s="217" t="s">
        <v>45</v>
      </c>
      <c r="T178" s="213" t="s">
        <v>13</v>
      </c>
      <c r="U178" s="221">
        <f t="shared" si="12"/>
        <v>0</v>
      </c>
    </row>
    <row r="179" spans="13:21" ht="15" customHeight="1" x14ac:dyDescent="0.15">
      <c r="S179" s="217" t="s">
        <v>46</v>
      </c>
      <c r="T179" s="213" t="s">
        <v>230</v>
      </c>
      <c r="U179" s="221">
        <f t="shared" si="12"/>
        <v>0</v>
      </c>
    </row>
    <row r="180" spans="13:21" ht="15" customHeight="1" x14ac:dyDescent="0.15">
      <c r="S180" s="217" t="s">
        <v>47</v>
      </c>
      <c r="T180" s="213" t="s">
        <v>231</v>
      </c>
      <c r="U180" s="221">
        <f t="shared" si="12"/>
        <v>0</v>
      </c>
    </row>
    <row r="181" spans="13:21" ht="15" customHeight="1" x14ac:dyDescent="0.15">
      <c r="S181" s="217" t="s">
        <v>48</v>
      </c>
      <c r="T181" s="213" t="s">
        <v>14</v>
      </c>
      <c r="U181" s="221">
        <f t="shared" si="12"/>
        <v>0</v>
      </c>
    </row>
    <row r="182" spans="13:21" ht="15" customHeight="1" x14ac:dyDescent="0.15">
      <c r="S182" s="217" t="s">
        <v>49</v>
      </c>
      <c r="T182" s="213" t="s">
        <v>292</v>
      </c>
      <c r="U182" s="221">
        <f t="shared" si="12"/>
        <v>0</v>
      </c>
    </row>
    <row r="183" spans="13:21" ht="15" customHeight="1" x14ac:dyDescent="0.15">
      <c r="S183" s="217" t="s">
        <v>88</v>
      </c>
      <c r="T183" s="213" t="s">
        <v>232</v>
      </c>
      <c r="U183" s="221">
        <f t="shared" si="12"/>
        <v>0</v>
      </c>
    </row>
    <row r="184" spans="13:21" ht="15" customHeight="1" x14ac:dyDescent="0.15">
      <c r="S184" s="217" t="s">
        <v>89</v>
      </c>
      <c r="T184" s="213" t="s">
        <v>233</v>
      </c>
      <c r="U184" s="221">
        <f t="shared" si="12"/>
        <v>0</v>
      </c>
    </row>
    <row r="185" spans="13:21" ht="15" customHeight="1" x14ac:dyDescent="0.15">
      <c r="S185" s="217" t="s">
        <v>120</v>
      </c>
      <c r="T185" s="213" t="s">
        <v>15</v>
      </c>
      <c r="U185" s="221">
        <f t="shared" si="12"/>
        <v>0</v>
      </c>
    </row>
    <row r="186" spans="13:21" ht="15" customHeight="1" x14ac:dyDescent="0.15">
      <c r="S186" s="217" t="s">
        <v>123</v>
      </c>
      <c r="T186" s="213" t="s">
        <v>16</v>
      </c>
      <c r="U186" s="221">
        <f t="shared" si="12"/>
        <v>0</v>
      </c>
    </row>
    <row r="187" spans="13:21" ht="15" customHeight="1" x14ac:dyDescent="0.15">
      <c r="S187" s="192"/>
      <c r="T187" s="202" t="s">
        <v>50</v>
      </c>
      <c r="U187" s="219">
        <f>SUM(U148:U186)</f>
        <v>0</v>
      </c>
    </row>
    <row r="189" spans="13:21" ht="15" customHeight="1" x14ac:dyDescent="0.15">
      <c r="S189" s="197" t="s">
        <v>280</v>
      </c>
    </row>
    <row r="194" spans="2:21" ht="15" customHeight="1" x14ac:dyDescent="0.15">
      <c r="U194" s="194" t="s">
        <v>179</v>
      </c>
    </row>
    <row r="195" spans="2:21" ht="15" customHeight="1" x14ac:dyDescent="0.15">
      <c r="S195" s="202"/>
      <c r="T195" s="192" t="s">
        <v>79</v>
      </c>
      <c r="U195" s="192" t="s">
        <v>73</v>
      </c>
    </row>
    <row r="196" spans="2:21" ht="15" customHeight="1" x14ac:dyDescent="0.15">
      <c r="S196" s="199" t="s">
        <v>57</v>
      </c>
      <c r="T196" s="212" t="s">
        <v>218</v>
      </c>
      <c r="U196" s="223">
        <f>SUMIF($N$200:$N$223,T196,$Q$200:$Q$223)</f>
        <v>0</v>
      </c>
    </row>
    <row r="197" spans="2:21" ht="15" customHeight="1" x14ac:dyDescent="0.15">
      <c r="B197" s="201" t="s">
        <v>96</v>
      </c>
      <c r="Q197" s="194"/>
      <c r="S197" s="217" t="s">
        <v>58</v>
      </c>
      <c r="T197" s="213" t="s">
        <v>0</v>
      </c>
      <c r="U197" s="221">
        <f>SUMIF($N$200:$N$223,T197,$Q$200:$Q$223)</f>
        <v>0</v>
      </c>
    </row>
    <row r="198" spans="2:21" ht="15" customHeight="1" x14ac:dyDescent="0.15">
      <c r="D198" s="191" t="s">
        <v>158</v>
      </c>
      <c r="I198" s="191" t="s">
        <v>158</v>
      </c>
      <c r="Q198" s="191" t="s">
        <v>179</v>
      </c>
      <c r="S198" s="217" t="s">
        <v>17</v>
      </c>
      <c r="T198" s="213" t="s">
        <v>114</v>
      </c>
      <c r="U198" s="221">
        <f t="shared" ref="U198:U234" si="16">SUMIF($N$200:$N$223,T198,$Q$200:$Q$223)</f>
        <v>0</v>
      </c>
    </row>
    <row r="199" spans="2:21" ht="30" customHeight="1" x14ac:dyDescent="0.15">
      <c r="C199" s="202"/>
      <c r="D199" s="192" t="s">
        <v>108</v>
      </c>
      <c r="F199" s="202"/>
      <c r="G199" s="192" t="s">
        <v>194</v>
      </c>
      <c r="H199" s="192" t="s">
        <v>92</v>
      </c>
      <c r="I199" s="203" t="s">
        <v>139</v>
      </c>
      <c r="M199" s="208"/>
      <c r="N199" s="214"/>
      <c r="O199" s="192" t="s">
        <v>177</v>
      </c>
      <c r="P199" s="192" t="s">
        <v>178</v>
      </c>
      <c r="Q199" s="192" t="s">
        <v>139</v>
      </c>
      <c r="S199" s="217" t="s">
        <v>18</v>
      </c>
      <c r="T199" s="213" t="s">
        <v>1</v>
      </c>
      <c r="U199" s="221">
        <f t="shared" si="16"/>
        <v>0</v>
      </c>
    </row>
    <row r="200" spans="2:21" ht="15" customHeight="1" x14ac:dyDescent="0.15">
      <c r="C200" s="212" t="s">
        <v>97</v>
      </c>
      <c r="D200" s="232">
        <f>与件データ作成シート!D34</f>
        <v>0</v>
      </c>
      <c r="F200" s="212" t="s">
        <v>97</v>
      </c>
      <c r="G200" s="234">
        <f>$D200*按分データ等!D34/按分データ等!$F34</f>
        <v>0</v>
      </c>
      <c r="H200" s="234">
        <f>$D200*按分データ等!E34/按分データ等!$F34</f>
        <v>0</v>
      </c>
      <c r="I200" s="223">
        <f>SUM(G200:H200)</f>
        <v>0</v>
      </c>
      <c r="M200" s="172" t="s">
        <v>163</v>
      </c>
      <c r="N200" s="173"/>
      <c r="O200" s="223">
        <f>SUM(O201:O203)</f>
        <v>0</v>
      </c>
      <c r="P200" s="223">
        <f>SUM(P201:P203)</f>
        <v>0</v>
      </c>
      <c r="Q200" s="223">
        <f>SUM(Q201:Q203)</f>
        <v>0</v>
      </c>
      <c r="S200" s="217" t="s">
        <v>19</v>
      </c>
      <c r="T200" s="213" t="s">
        <v>2</v>
      </c>
      <c r="U200" s="221">
        <f t="shared" si="16"/>
        <v>0</v>
      </c>
    </row>
    <row r="201" spans="2:21" ht="15" customHeight="1" x14ac:dyDescent="0.15">
      <c r="C201" s="213" t="s">
        <v>105</v>
      </c>
      <c r="D201" s="233">
        <f>与件データ作成シート!D35</f>
        <v>0</v>
      </c>
      <c r="F201" s="213" t="s">
        <v>105</v>
      </c>
      <c r="G201" s="235">
        <f>$D201*按分データ等!D35/按分データ等!$F35</f>
        <v>0</v>
      </c>
      <c r="H201" s="235">
        <f>$D201*按分データ等!E35/按分データ等!$F35</f>
        <v>0</v>
      </c>
      <c r="I201" s="221">
        <f t="shared" ref="I201:I204" si="17">SUM(G201:H201)</f>
        <v>0</v>
      </c>
      <c r="M201" s="174"/>
      <c r="N201" s="175" t="s">
        <v>164</v>
      </c>
      <c r="O201" s="221">
        <f>$G$200*按分データ等!K7</f>
        <v>0</v>
      </c>
      <c r="P201" s="221">
        <f>$H$200*按分データ等!L7</f>
        <v>0</v>
      </c>
      <c r="Q201" s="221">
        <f>SUM(O201:P201)</f>
        <v>0</v>
      </c>
      <c r="S201" s="217" t="s">
        <v>20</v>
      </c>
      <c r="T201" s="213" t="s">
        <v>3</v>
      </c>
      <c r="U201" s="221">
        <f t="shared" si="16"/>
        <v>0</v>
      </c>
    </row>
    <row r="202" spans="2:21" ht="15" customHeight="1" x14ac:dyDescent="0.15">
      <c r="C202" s="213" t="s">
        <v>99</v>
      </c>
      <c r="D202" s="233">
        <f>与件データ作成シート!D36</f>
        <v>0</v>
      </c>
      <c r="F202" s="213" t="s">
        <v>99</v>
      </c>
      <c r="G202" s="235">
        <f>$D202*按分データ等!D36/按分データ等!$F36</f>
        <v>0</v>
      </c>
      <c r="H202" s="235">
        <f>$D202*按分データ等!E36/按分データ等!$F36</f>
        <v>0</v>
      </c>
      <c r="I202" s="221">
        <f t="shared" si="17"/>
        <v>0</v>
      </c>
      <c r="M202" s="174"/>
      <c r="N202" s="175" t="s">
        <v>117</v>
      </c>
      <c r="O202" s="221">
        <f>$G$200*按分データ等!K8</f>
        <v>0</v>
      </c>
      <c r="P202" s="221">
        <f>$H$200*按分データ等!L8</f>
        <v>0</v>
      </c>
      <c r="Q202" s="221">
        <f>SUM(O202:P202)</f>
        <v>0</v>
      </c>
      <c r="S202" s="217" t="s">
        <v>21</v>
      </c>
      <c r="T202" s="213" t="s">
        <v>4</v>
      </c>
      <c r="U202" s="221">
        <f t="shared" si="16"/>
        <v>0</v>
      </c>
    </row>
    <row r="203" spans="2:21" ht="15" customHeight="1" x14ac:dyDescent="0.15">
      <c r="C203" s="213" t="s">
        <v>109</v>
      </c>
      <c r="D203" s="233">
        <f>与件データ作成シート!D37</f>
        <v>0</v>
      </c>
      <c r="F203" s="236" t="s">
        <v>109</v>
      </c>
      <c r="G203" s="235">
        <f>$D203*按分データ等!D37/按分データ等!$F37</f>
        <v>0</v>
      </c>
      <c r="H203" s="235">
        <f>$D203*按分データ等!E37/按分データ等!$F37</f>
        <v>0</v>
      </c>
      <c r="I203" s="221">
        <f t="shared" si="17"/>
        <v>0</v>
      </c>
      <c r="M203" s="174"/>
      <c r="N203" s="175" t="s">
        <v>165</v>
      </c>
      <c r="O203" s="221">
        <f>$G$200*按分データ等!K9</f>
        <v>0</v>
      </c>
      <c r="P203" s="221">
        <f>$H$200*按分データ等!L9</f>
        <v>0</v>
      </c>
      <c r="Q203" s="221">
        <f t="shared" ref="Q203:Q205" si="18">SUM(O203:P203)</f>
        <v>0</v>
      </c>
      <c r="S203" s="217" t="s">
        <v>22</v>
      </c>
      <c r="T203" s="213" t="s">
        <v>219</v>
      </c>
      <c r="U203" s="221">
        <f t="shared" si="16"/>
        <v>0</v>
      </c>
    </row>
    <row r="204" spans="2:21" ht="15" customHeight="1" x14ac:dyDescent="0.15">
      <c r="C204" s="210" t="s">
        <v>101</v>
      </c>
      <c r="D204" s="226">
        <f>与件データ作成シート!D38</f>
        <v>0</v>
      </c>
      <c r="F204" s="210" t="s">
        <v>101</v>
      </c>
      <c r="G204" s="237">
        <f>$D204*按分データ等!D38/按分データ等!$F38</f>
        <v>0</v>
      </c>
      <c r="H204" s="237">
        <f>$D204*按分データ等!E38/按分データ等!$F38</f>
        <v>0</v>
      </c>
      <c r="I204" s="238">
        <f t="shared" si="17"/>
        <v>0</v>
      </c>
      <c r="M204" s="176"/>
      <c r="N204" s="176" t="s">
        <v>121</v>
      </c>
      <c r="O204" s="224">
        <f>$G$201*按分データ等!K10</f>
        <v>0</v>
      </c>
      <c r="P204" s="224">
        <f>$H$201*按分データ等!L10</f>
        <v>0</v>
      </c>
      <c r="Q204" s="224">
        <f t="shared" si="18"/>
        <v>0</v>
      </c>
      <c r="S204" s="217" t="s">
        <v>23</v>
      </c>
      <c r="T204" s="213" t="s">
        <v>5</v>
      </c>
      <c r="U204" s="221">
        <f t="shared" si="16"/>
        <v>0</v>
      </c>
    </row>
    <row r="205" spans="2:21" ht="15" customHeight="1" x14ac:dyDescent="0.15">
      <c r="C205" s="202" t="s">
        <v>139</v>
      </c>
      <c r="D205" s="219">
        <f>SUM(D200:D204)</f>
        <v>0</v>
      </c>
      <c r="F205" s="206" t="s">
        <v>139</v>
      </c>
      <c r="G205" s="219">
        <f>SUM(G200:G204)</f>
        <v>0</v>
      </c>
      <c r="H205" s="219">
        <f>SUM(H200:H204)</f>
        <v>0</v>
      </c>
      <c r="I205" s="219">
        <f>SUM(I200:I204)</f>
        <v>0</v>
      </c>
      <c r="M205" s="176"/>
      <c r="N205" s="176" t="s">
        <v>122</v>
      </c>
      <c r="O205" s="224">
        <f>$G$202*按分データ等!K11</f>
        <v>0</v>
      </c>
      <c r="P205" s="224">
        <f>$H$202*按分データ等!L11</f>
        <v>0</v>
      </c>
      <c r="Q205" s="224">
        <f t="shared" si="18"/>
        <v>0</v>
      </c>
      <c r="S205" s="217" t="s">
        <v>24</v>
      </c>
      <c r="T205" s="213" t="s">
        <v>220</v>
      </c>
      <c r="U205" s="221">
        <f t="shared" si="16"/>
        <v>0</v>
      </c>
    </row>
    <row r="206" spans="2:21" ht="15" customHeight="1" x14ac:dyDescent="0.15">
      <c r="M206" s="174" t="s">
        <v>166</v>
      </c>
      <c r="N206" s="175"/>
      <c r="O206" s="221">
        <f>SUM(O207:O215)</f>
        <v>0</v>
      </c>
      <c r="P206" s="221">
        <f>SUM(P207:P215)</f>
        <v>0</v>
      </c>
      <c r="Q206" s="221">
        <f t="shared" ref="Q206:Q215" si="19">SUM(O206:P206)</f>
        <v>0</v>
      </c>
      <c r="S206" s="217" t="s">
        <v>25</v>
      </c>
      <c r="T206" s="213" t="s">
        <v>6</v>
      </c>
      <c r="U206" s="221">
        <f t="shared" si="16"/>
        <v>0</v>
      </c>
    </row>
    <row r="207" spans="2:21" ht="15" customHeight="1" x14ac:dyDescent="0.15">
      <c r="F207" s="196" t="s">
        <v>197</v>
      </c>
      <c r="M207" s="174"/>
      <c r="N207" s="175" t="s">
        <v>294</v>
      </c>
      <c r="O207" s="221">
        <f>$G$203*按分データ等!K13</f>
        <v>0</v>
      </c>
      <c r="P207" s="221">
        <f>$H$203*按分データ等!L13</f>
        <v>0</v>
      </c>
      <c r="Q207" s="221">
        <f t="shared" si="19"/>
        <v>0</v>
      </c>
      <c r="S207" s="217" t="s">
        <v>26</v>
      </c>
      <c r="T207" s="213" t="s">
        <v>221</v>
      </c>
      <c r="U207" s="221">
        <f t="shared" si="16"/>
        <v>0</v>
      </c>
    </row>
    <row r="208" spans="2:21" ht="15" customHeight="1" x14ac:dyDescent="0.15">
      <c r="M208" s="174"/>
      <c r="N208" s="175" t="s">
        <v>167</v>
      </c>
      <c r="O208" s="221">
        <f>$G$203*按分データ等!K14</f>
        <v>0</v>
      </c>
      <c r="P208" s="221">
        <f>$H$203*按分データ等!L14</f>
        <v>0</v>
      </c>
      <c r="Q208" s="221">
        <f t="shared" si="19"/>
        <v>0</v>
      </c>
      <c r="S208" s="217" t="s">
        <v>27</v>
      </c>
      <c r="T208" s="213" t="s">
        <v>222</v>
      </c>
      <c r="U208" s="221">
        <f t="shared" si="16"/>
        <v>0</v>
      </c>
    </row>
    <row r="209" spans="13:21" ht="15" customHeight="1" x14ac:dyDescent="0.15">
      <c r="M209" s="174"/>
      <c r="N209" s="175" t="s">
        <v>168</v>
      </c>
      <c r="O209" s="221">
        <f>$G$203*按分データ等!K15</f>
        <v>0</v>
      </c>
      <c r="P209" s="221">
        <f>$H$203*按分データ等!L15</f>
        <v>0</v>
      </c>
      <c r="Q209" s="221">
        <f t="shared" si="19"/>
        <v>0</v>
      </c>
      <c r="S209" s="217" t="s">
        <v>28</v>
      </c>
      <c r="T209" s="213" t="s">
        <v>223</v>
      </c>
      <c r="U209" s="221">
        <f t="shared" si="16"/>
        <v>0</v>
      </c>
    </row>
    <row r="210" spans="13:21" ht="15" customHeight="1" x14ac:dyDescent="0.15">
      <c r="M210" s="174"/>
      <c r="N210" s="175" t="s">
        <v>169</v>
      </c>
      <c r="O210" s="221">
        <f>$G$203*按分データ等!K16</f>
        <v>0</v>
      </c>
      <c r="P210" s="221">
        <f>$H$203*按分データ等!L16</f>
        <v>0</v>
      </c>
      <c r="Q210" s="221">
        <f t="shared" si="19"/>
        <v>0</v>
      </c>
      <c r="S210" s="217" t="s">
        <v>29</v>
      </c>
      <c r="T210" s="213" t="s">
        <v>115</v>
      </c>
      <c r="U210" s="221">
        <f t="shared" si="16"/>
        <v>0</v>
      </c>
    </row>
    <row r="211" spans="13:21" ht="15" customHeight="1" x14ac:dyDescent="0.15">
      <c r="M211" s="174"/>
      <c r="N211" s="175" t="s">
        <v>170</v>
      </c>
      <c r="O211" s="221">
        <f>$G$203*按分データ等!K17</f>
        <v>0</v>
      </c>
      <c r="P211" s="221">
        <f>$H$203*按分データ等!L17</f>
        <v>0</v>
      </c>
      <c r="Q211" s="221">
        <f t="shared" si="19"/>
        <v>0</v>
      </c>
      <c r="S211" s="217" t="s">
        <v>30</v>
      </c>
      <c r="T211" s="213" t="s">
        <v>224</v>
      </c>
      <c r="U211" s="221">
        <f t="shared" si="16"/>
        <v>0</v>
      </c>
    </row>
    <row r="212" spans="13:21" ht="15" customHeight="1" x14ac:dyDescent="0.15">
      <c r="M212" s="435"/>
      <c r="N212" s="175" t="s">
        <v>171</v>
      </c>
      <c r="O212" s="221">
        <f>$G$203*按分データ等!K18</f>
        <v>0</v>
      </c>
      <c r="P212" s="221">
        <f>$H$203*按分データ等!L18</f>
        <v>0</v>
      </c>
      <c r="Q212" s="221">
        <f t="shared" si="19"/>
        <v>0</v>
      </c>
      <c r="S212" s="217" t="s">
        <v>31</v>
      </c>
      <c r="T212" s="213" t="s">
        <v>225</v>
      </c>
      <c r="U212" s="221">
        <f t="shared" si="16"/>
        <v>0</v>
      </c>
    </row>
    <row r="213" spans="13:21" ht="15" customHeight="1" x14ac:dyDescent="0.15">
      <c r="M213" s="435"/>
      <c r="N213" s="175" t="s">
        <v>309</v>
      </c>
      <c r="O213" s="221">
        <f>$G$203*按分データ等!K19</f>
        <v>0</v>
      </c>
      <c r="P213" s="221">
        <f>$H$203*按分データ等!L19</f>
        <v>0</v>
      </c>
      <c r="Q213" s="221">
        <f t="shared" si="19"/>
        <v>0</v>
      </c>
      <c r="S213" s="217" t="s">
        <v>32</v>
      </c>
      <c r="T213" s="213" t="s">
        <v>67</v>
      </c>
      <c r="U213" s="221">
        <f t="shared" si="16"/>
        <v>0</v>
      </c>
    </row>
    <row r="214" spans="13:21" ht="15" customHeight="1" x14ac:dyDescent="0.15">
      <c r="M214" s="174"/>
      <c r="N214" s="175" t="s">
        <v>172</v>
      </c>
      <c r="O214" s="221">
        <f>$G$203*按分データ等!K20</f>
        <v>0</v>
      </c>
      <c r="P214" s="221">
        <f>$H$203*按分データ等!L20</f>
        <v>0</v>
      </c>
      <c r="Q214" s="221">
        <f t="shared" si="19"/>
        <v>0</v>
      </c>
      <c r="S214" s="217" t="s">
        <v>33</v>
      </c>
      <c r="T214" s="213" t="s">
        <v>7</v>
      </c>
      <c r="U214" s="221">
        <f t="shared" si="16"/>
        <v>0</v>
      </c>
    </row>
    <row r="215" spans="13:21" ht="15" customHeight="1" x14ac:dyDescent="0.15">
      <c r="M215" s="174"/>
      <c r="N215" s="175" t="s">
        <v>173</v>
      </c>
      <c r="O215" s="221">
        <f>$G$203*按分データ等!K21</f>
        <v>0</v>
      </c>
      <c r="P215" s="221">
        <f>$H$203*按分データ等!L21</f>
        <v>0</v>
      </c>
      <c r="Q215" s="221">
        <f t="shared" si="19"/>
        <v>0</v>
      </c>
      <c r="S215" s="217" t="s">
        <v>34</v>
      </c>
      <c r="T215" s="213" t="s">
        <v>8</v>
      </c>
      <c r="U215" s="221">
        <f t="shared" si="16"/>
        <v>0</v>
      </c>
    </row>
    <row r="216" spans="13:21" ht="15" customHeight="1" x14ac:dyDescent="0.15">
      <c r="M216" s="178" t="s">
        <v>174</v>
      </c>
      <c r="N216" s="179"/>
      <c r="O216" s="244">
        <f>SUM(O217:O223)</f>
        <v>0</v>
      </c>
      <c r="P216" s="244">
        <f>SUM(P217:P223)</f>
        <v>0</v>
      </c>
      <c r="Q216" s="244">
        <f t="shared" ref="Q216:Q223" si="20">SUM(O216:P216)</f>
        <v>0</v>
      </c>
      <c r="S216" s="217" t="s">
        <v>35</v>
      </c>
      <c r="T216" s="213" t="s">
        <v>9</v>
      </c>
      <c r="U216" s="221">
        <f t="shared" si="16"/>
        <v>0</v>
      </c>
    </row>
    <row r="217" spans="13:21" ht="15" customHeight="1" x14ac:dyDescent="0.15">
      <c r="M217" s="174"/>
      <c r="N217" s="175" t="s">
        <v>294</v>
      </c>
      <c r="O217" s="221">
        <f>$G$204*按分データ等!K23</f>
        <v>0</v>
      </c>
      <c r="P217" s="221">
        <f>$H$204*按分データ等!L23</f>
        <v>0</v>
      </c>
      <c r="Q217" s="221">
        <f t="shared" si="20"/>
        <v>0</v>
      </c>
      <c r="S217" s="217" t="s">
        <v>36</v>
      </c>
      <c r="T217" s="213" t="s">
        <v>226</v>
      </c>
      <c r="U217" s="221">
        <f t="shared" si="16"/>
        <v>0</v>
      </c>
    </row>
    <row r="218" spans="13:21" ht="15" customHeight="1" x14ac:dyDescent="0.15">
      <c r="M218" s="174"/>
      <c r="N218" s="175" t="s">
        <v>117</v>
      </c>
      <c r="O218" s="221">
        <f>$G$204*按分データ等!K24</f>
        <v>0</v>
      </c>
      <c r="P218" s="221">
        <f>$H$204*按分データ等!L24</f>
        <v>0</v>
      </c>
      <c r="Q218" s="221">
        <f t="shared" si="20"/>
        <v>0</v>
      </c>
      <c r="S218" s="217" t="s">
        <v>37</v>
      </c>
      <c r="T218" s="213" t="s">
        <v>116</v>
      </c>
      <c r="U218" s="221">
        <f t="shared" si="16"/>
        <v>0</v>
      </c>
    </row>
    <row r="219" spans="13:21" ht="15" customHeight="1" x14ac:dyDescent="0.15">
      <c r="M219" s="174"/>
      <c r="N219" s="175" t="s">
        <v>175</v>
      </c>
      <c r="O219" s="221">
        <f>$G$204*按分データ等!K25</f>
        <v>0</v>
      </c>
      <c r="P219" s="221">
        <f>$H$204*按分データ等!L25</f>
        <v>0</v>
      </c>
      <c r="Q219" s="221">
        <f t="shared" si="20"/>
        <v>0</v>
      </c>
      <c r="S219" s="217" t="s">
        <v>38</v>
      </c>
      <c r="T219" s="213" t="s">
        <v>227</v>
      </c>
      <c r="U219" s="221">
        <f t="shared" si="16"/>
        <v>0</v>
      </c>
    </row>
    <row r="220" spans="13:21" ht="15" customHeight="1" x14ac:dyDescent="0.15">
      <c r="M220" s="174"/>
      <c r="N220" s="175" t="s">
        <v>119</v>
      </c>
      <c r="O220" s="221">
        <f>$G$204*按分データ等!K26</f>
        <v>0</v>
      </c>
      <c r="P220" s="221">
        <f>$H$204*按分データ等!L26</f>
        <v>0</v>
      </c>
      <c r="Q220" s="221">
        <f t="shared" si="20"/>
        <v>0</v>
      </c>
      <c r="S220" s="217" t="s">
        <v>39</v>
      </c>
      <c r="T220" s="213" t="s">
        <v>228</v>
      </c>
      <c r="U220" s="221">
        <f t="shared" si="16"/>
        <v>0</v>
      </c>
    </row>
    <row r="221" spans="13:21" ht="15" customHeight="1" x14ac:dyDescent="0.15">
      <c r="M221" s="174"/>
      <c r="N221" s="180" t="s">
        <v>303</v>
      </c>
      <c r="O221" s="221">
        <f>$G$204*按分データ等!K27</f>
        <v>0</v>
      </c>
      <c r="P221" s="221">
        <f>$H$204*按分データ等!L27</f>
        <v>0</v>
      </c>
      <c r="Q221" s="221">
        <f t="shared" si="20"/>
        <v>0</v>
      </c>
      <c r="S221" s="217" t="s">
        <v>40</v>
      </c>
      <c r="T221" s="213" t="s">
        <v>10</v>
      </c>
      <c r="U221" s="221">
        <f t="shared" si="16"/>
        <v>0</v>
      </c>
    </row>
    <row r="222" spans="13:21" ht="15" customHeight="1" x14ac:dyDescent="0.15">
      <c r="M222" s="174"/>
      <c r="N222" s="175" t="s">
        <v>165</v>
      </c>
      <c r="O222" s="221">
        <f>$G$204*按分データ等!K28</f>
        <v>0</v>
      </c>
      <c r="P222" s="221">
        <f>$H$204*按分データ等!L28</f>
        <v>0</v>
      </c>
      <c r="Q222" s="221">
        <f t="shared" si="20"/>
        <v>0</v>
      </c>
      <c r="S222" s="217" t="s">
        <v>41</v>
      </c>
      <c r="T222" s="213" t="s">
        <v>11</v>
      </c>
      <c r="U222" s="221">
        <f t="shared" si="16"/>
        <v>0</v>
      </c>
    </row>
    <row r="223" spans="13:21" ht="15" customHeight="1" x14ac:dyDescent="0.15">
      <c r="M223" s="174"/>
      <c r="N223" s="175" t="s">
        <v>293</v>
      </c>
      <c r="O223" s="221">
        <f>$G$204*按分データ等!K29</f>
        <v>0</v>
      </c>
      <c r="P223" s="221">
        <f>$H$204*按分データ等!L29</f>
        <v>0</v>
      </c>
      <c r="Q223" s="221">
        <f t="shared" si="20"/>
        <v>0</v>
      </c>
      <c r="S223" s="217" t="s">
        <v>42</v>
      </c>
      <c r="T223" s="213" t="s">
        <v>229</v>
      </c>
      <c r="U223" s="221">
        <f t="shared" si="16"/>
        <v>0</v>
      </c>
    </row>
    <row r="224" spans="13:21" ht="15" customHeight="1" x14ac:dyDescent="0.15">
      <c r="M224" s="182" t="s">
        <v>176</v>
      </c>
      <c r="N224" s="183"/>
      <c r="O224" s="219">
        <f>SUM(O200,O204:O206,O216)</f>
        <v>0</v>
      </c>
      <c r="P224" s="219">
        <f t="shared" ref="P224:Q224" si="21">SUM(P200,P204:P206,P216)</f>
        <v>0</v>
      </c>
      <c r="Q224" s="219">
        <f t="shared" si="21"/>
        <v>0</v>
      </c>
      <c r="S224" s="217" t="s">
        <v>43</v>
      </c>
      <c r="T224" s="213" t="s">
        <v>118</v>
      </c>
      <c r="U224" s="221">
        <f t="shared" si="16"/>
        <v>0</v>
      </c>
    </row>
    <row r="225" spans="13:21" ht="15" customHeight="1" x14ac:dyDescent="0.15">
      <c r="N225" s="215"/>
      <c r="O225" s="216"/>
      <c r="P225" s="216"/>
      <c r="Q225" s="216"/>
      <c r="S225" s="217" t="s">
        <v>44</v>
      </c>
      <c r="T225" s="213" t="s">
        <v>12</v>
      </c>
      <c r="U225" s="221">
        <f t="shared" si="16"/>
        <v>0</v>
      </c>
    </row>
    <row r="226" spans="13:21" ht="15" customHeight="1" x14ac:dyDescent="0.15">
      <c r="M226" s="197" t="s">
        <v>189</v>
      </c>
      <c r="S226" s="217" t="s">
        <v>45</v>
      </c>
      <c r="T226" s="213" t="s">
        <v>13</v>
      </c>
      <c r="U226" s="221">
        <f t="shared" si="16"/>
        <v>0</v>
      </c>
    </row>
    <row r="227" spans="13:21" ht="15" customHeight="1" x14ac:dyDescent="0.15">
      <c r="S227" s="217" t="s">
        <v>46</v>
      </c>
      <c r="T227" s="213" t="s">
        <v>230</v>
      </c>
      <c r="U227" s="221">
        <f t="shared" si="16"/>
        <v>0</v>
      </c>
    </row>
    <row r="228" spans="13:21" ht="15" customHeight="1" x14ac:dyDescent="0.15">
      <c r="S228" s="217" t="s">
        <v>47</v>
      </c>
      <c r="T228" s="213" t="s">
        <v>231</v>
      </c>
      <c r="U228" s="221">
        <f t="shared" si="16"/>
        <v>0</v>
      </c>
    </row>
    <row r="229" spans="13:21" ht="15" customHeight="1" x14ac:dyDescent="0.15">
      <c r="S229" s="217" t="s">
        <v>48</v>
      </c>
      <c r="T229" s="213" t="s">
        <v>14</v>
      </c>
      <c r="U229" s="221">
        <f t="shared" si="16"/>
        <v>0</v>
      </c>
    </row>
    <row r="230" spans="13:21" ht="15" customHeight="1" x14ac:dyDescent="0.15">
      <c r="S230" s="217" t="s">
        <v>49</v>
      </c>
      <c r="T230" s="213" t="s">
        <v>292</v>
      </c>
      <c r="U230" s="221">
        <f t="shared" si="16"/>
        <v>0</v>
      </c>
    </row>
    <row r="231" spans="13:21" ht="15" customHeight="1" x14ac:dyDescent="0.15">
      <c r="S231" s="217" t="s">
        <v>88</v>
      </c>
      <c r="T231" s="213" t="s">
        <v>232</v>
      </c>
      <c r="U231" s="221">
        <f t="shared" si="16"/>
        <v>0</v>
      </c>
    </row>
    <row r="232" spans="13:21" ht="15" customHeight="1" x14ac:dyDescent="0.15">
      <c r="S232" s="217" t="s">
        <v>89</v>
      </c>
      <c r="T232" s="213" t="s">
        <v>233</v>
      </c>
      <c r="U232" s="221">
        <f t="shared" si="16"/>
        <v>0</v>
      </c>
    </row>
    <row r="233" spans="13:21" ht="15" customHeight="1" x14ac:dyDescent="0.15">
      <c r="S233" s="217" t="s">
        <v>120</v>
      </c>
      <c r="T233" s="213" t="s">
        <v>15</v>
      </c>
      <c r="U233" s="221">
        <f t="shared" si="16"/>
        <v>0</v>
      </c>
    </row>
    <row r="234" spans="13:21" ht="15" customHeight="1" x14ac:dyDescent="0.15">
      <c r="S234" s="217" t="s">
        <v>123</v>
      </c>
      <c r="T234" s="213" t="s">
        <v>16</v>
      </c>
      <c r="U234" s="221">
        <f t="shared" si="16"/>
        <v>0</v>
      </c>
    </row>
    <row r="235" spans="13:21" ht="15" customHeight="1" x14ac:dyDescent="0.15">
      <c r="S235" s="192"/>
      <c r="T235" s="202" t="s">
        <v>50</v>
      </c>
      <c r="U235" s="219">
        <f>SUM(U196:U234)</f>
        <v>0</v>
      </c>
    </row>
    <row r="237" spans="13:21" ht="15" customHeight="1" x14ac:dyDescent="0.15">
      <c r="S237" s="197" t="s">
        <v>280</v>
      </c>
    </row>
    <row r="238" spans="13:21" ht="15" customHeight="1" x14ac:dyDescent="0.15">
      <c r="S238" s="197"/>
    </row>
    <row r="239" spans="13:21" ht="15" customHeight="1" x14ac:dyDescent="0.15">
      <c r="S239" s="197"/>
    </row>
    <row r="242" spans="2:21" ht="15" customHeight="1" x14ac:dyDescent="0.15">
      <c r="U242" s="194" t="s">
        <v>179</v>
      </c>
    </row>
    <row r="243" spans="2:21" ht="15" customHeight="1" x14ac:dyDescent="0.15">
      <c r="S243" s="202"/>
      <c r="T243" s="192" t="s">
        <v>79</v>
      </c>
      <c r="U243" s="192" t="s">
        <v>73</v>
      </c>
    </row>
    <row r="244" spans="2:21" ht="15" customHeight="1" x14ac:dyDescent="0.15">
      <c r="S244" s="199" t="s">
        <v>57</v>
      </c>
      <c r="T244" s="212" t="s">
        <v>218</v>
      </c>
      <c r="U244" s="223">
        <f>SUMIF($N$249:$N$272,T244,$Q$249:$Q$272)</f>
        <v>0</v>
      </c>
    </row>
    <row r="245" spans="2:21" ht="15" customHeight="1" x14ac:dyDescent="0.15">
      <c r="S245" s="217" t="s">
        <v>58</v>
      </c>
      <c r="T245" s="213" t="s">
        <v>0</v>
      </c>
      <c r="U245" s="221">
        <f>SUMIF($N$249:$N$272,T245,$Q$249:$Q$272)</f>
        <v>0</v>
      </c>
    </row>
    <row r="246" spans="2:21" ht="15" customHeight="1" x14ac:dyDescent="0.15">
      <c r="B246" s="201" t="s">
        <v>193</v>
      </c>
      <c r="S246" s="217" t="s">
        <v>17</v>
      </c>
      <c r="T246" s="213" t="s">
        <v>114</v>
      </c>
      <c r="U246" s="221">
        <f t="shared" ref="U246:U282" si="22">SUMIF($N$249:$N$272,T246,$Q$249:$Q$272)</f>
        <v>0</v>
      </c>
    </row>
    <row r="247" spans="2:21" ht="15" customHeight="1" x14ac:dyDescent="0.15">
      <c r="F247" s="191" t="s">
        <v>158</v>
      </c>
      <c r="Q247" s="191" t="s">
        <v>179</v>
      </c>
      <c r="S247" s="217" t="s">
        <v>18</v>
      </c>
      <c r="T247" s="213" t="s">
        <v>1</v>
      </c>
      <c r="U247" s="221">
        <f t="shared" si="22"/>
        <v>0</v>
      </c>
    </row>
    <row r="248" spans="2:21" ht="30" customHeight="1" x14ac:dyDescent="0.15">
      <c r="C248" s="202"/>
      <c r="D248" s="192" t="s">
        <v>194</v>
      </c>
      <c r="E248" s="192" t="s">
        <v>92</v>
      </c>
      <c r="F248" s="203" t="s">
        <v>139</v>
      </c>
      <c r="M248" s="208"/>
      <c r="N248" s="214"/>
      <c r="O248" s="192" t="s">
        <v>177</v>
      </c>
      <c r="P248" s="192" t="s">
        <v>178</v>
      </c>
      <c r="Q248" s="192" t="s">
        <v>139</v>
      </c>
      <c r="S248" s="217" t="s">
        <v>19</v>
      </c>
      <c r="T248" s="213" t="s">
        <v>2</v>
      </c>
      <c r="U248" s="221">
        <f t="shared" si="22"/>
        <v>0</v>
      </c>
    </row>
    <row r="249" spans="2:21" ht="15" customHeight="1" x14ac:dyDescent="0.15">
      <c r="C249" s="212" t="s">
        <v>97</v>
      </c>
      <c r="D249" s="232">
        <f>与件データ作成シート!D45</f>
        <v>0</v>
      </c>
      <c r="E249" s="232">
        <f>与件データ作成シート!E45</f>
        <v>0</v>
      </c>
      <c r="F249" s="223">
        <f>SUM(D249:E249)</f>
        <v>0</v>
      </c>
      <c r="M249" s="172" t="s">
        <v>163</v>
      </c>
      <c r="N249" s="173"/>
      <c r="O249" s="223">
        <f>SUM(O250:O252)</f>
        <v>0</v>
      </c>
      <c r="P249" s="223">
        <f>SUM(P250:P252)</f>
        <v>0</v>
      </c>
      <c r="Q249" s="223">
        <f>SUM(Q250:Q252)</f>
        <v>0</v>
      </c>
      <c r="S249" s="217" t="s">
        <v>20</v>
      </c>
      <c r="T249" s="213" t="s">
        <v>3</v>
      </c>
      <c r="U249" s="221">
        <f t="shared" si="22"/>
        <v>0</v>
      </c>
    </row>
    <row r="250" spans="2:21" ht="15" customHeight="1" x14ac:dyDescent="0.15">
      <c r="C250" s="213" t="s">
        <v>98</v>
      </c>
      <c r="D250" s="233">
        <f>与件データ作成シート!D46</f>
        <v>0</v>
      </c>
      <c r="E250" s="233">
        <f>与件データ作成シート!E46</f>
        <v>0</v>
      </c>
      <c r="F250" s="221">
        <f t="shared" ref="F250:F253" si="23">SUM(D250:E250)</f>
        <v>0</v>
      </c>
      <c r="M250" s="174"/>
      <c r="N250" s="175" t="s">
        <v>164</v>
      </c>
      <c r="O250" s="221">
        <f>$D$249*按分データ等!K7</f>
        <v>0</v>
      </c>
      <c r="P250" s="221">
        <f>$E$249*按分データ等!L7</f>
        <v>0</v>
      </c>
      <c r="Q250" s="221">
        <f>SUM(O250:P250)</f>
        <v>0</v>
      </c>
      <c r="S250" s="217" t="s">
        <v>21</v>
      </c>
      <c r="T250" s="213" t="s">
        <v>4</v>
      </c>
      <c r="U250" s="221">
        <f t="shared" si="22"/>
        <v>0</v>
      </c>
    </row>
    <row r="251" spans="2:21" ht="15" customHeight="1" x14ac:dyDescent="0.15">
      <c r="C251" s="213" t="s">
        <v>99</v>
      </c>
      <c r="D251" s="233">
        <f>与件データ作成シート!D47</f>
        <v>0</v>
      </c>
      <c r="E251" s="233">
        <f>与件データ作成シート!E47</f>
        <v>0</v>
      </c>
      <c r="F251" s="221">
        <f t="shared" si="23"/>
        <v>0</v>
      </c>
      <c r="M251" s="174"/>
      <c r="N251" s="175" t="s">
        <v>117</v>
      </c>
      <c r="O251" s="221">
        <f>$D$249*按分データ等!K8</f>
        <v>0</v>
      </c>
      <c r="P251" s="221">
        <f>$E$249*按分データ等!L8</f>
        <v>0</v>
      </c>
      <c r="Q251" s="221">
        <f>SUM(O251:P251)</f>
        <v>0</v>
      </c>
      <c r="S251" s="217" t="s">
        <v>22</v>
      </c>
      <c r="T251" s="213" t="s">
        <v>219</v>
      </c>
      <c r="U251" s="221">
        <f t="shared" si="22"/>
        <v>0</v>
      </c>
    </row>
    <row r="252" spans="2:21" ht="15" customHeight="1" x14ac:dyDescent="0.15">
      <c r="C252" s="213" t="s">
        <v>109</v>
      </c>
      <c r="D252" s="233">
        <f>与件データ作成シート!D48</f>
        <v>0</v>
      </c>
      <c r="E252" s="233">
        <f>与件データ作成シート!E48</f>
        <v>0</v>
      </c>
      <c r="F252" s="221">
        <f t="shared" si="23"/>
        <v>0</v>
      </c>
      <c r="M252" s="174"/>
      <c r="N252" s="175" t="s">
        <v>165</v>
      </c>
      <c r="O252" s="221">
        <f>$D$249*按分データ等!K9</f>
        <v>0</v>
      </c>
      <c r="P252" s="221">
        <f>$E$249*按分データ等!L9</f>
        <v>0</v>
      </c>
      <c r="Q252" s="221">
        <f t="shared" ref="Q252:Q272" si="24">SUM(O252:P252)</f>
        <v>0</v>
      </c>
      <c r="S252" s="217" t="s">
        <v>23</v>
      </c>
      <c r="T252" s="213" t="s">
        <v>5</v>
      </c>
      <c r="U252" s="221">
        <f t="shared" si="22"/>
        <v>0</v>
      </c>
    </row>
    <row r="253" spans="2:21" ht="15" customHeight="1" x14ac:dyDescent="0.15">
      <c r="C253" s="210" t="s">
        <v>101</v>
      </c>
      <c r="D253" s="233">
        <f>与件データ作成シート!D49</f>
        <v>0</v>
      </c>
      <c r="E253" s="233">
        <f>与件データ作成シート!E49</f>
        <v>0</v>
      </c>
      <c r="F253" s="238">
        <f t="shared" si="23"/>
        <v>0</v>
      </c>
      <c r="M253" s="176"/>
      <c r="N253" s="176" t="s">
        <v>121</v>
      </c>
      <c r="O253" s="224">
        <f>$D$250*按分データ等!K10</f>
        <v>0</v>
      </c>
      <c r="P253" s="224">
        <f>$E$250*按分データ等!L10</f>
        <v>0</v>
      </c>
      <c r="Q253" s="224">
        <f t="shared" si="24"/>
        <v>0</v>
      </c>
      <c r="S253" s="217" t="s">
        <v>24</v>
      </c>
      <c r="T253" s="213" t="s">
        <v>220</v>
      </c>
      <c r="U253" s="221">
        <f t="shared" si="22"/>
        <v>0</v>
      </c>
    </row>
    <row r="254" spans="2:21" ht="15" customHeight="1" x14ac:dyDescent="0.15">
      <c r="C254" s="202" t="s">
        <v>139</v>
      </c>
      <c r="D254" s="219">
        <f>SUM(D249:D253)</f>
        <v>0</v>
      </c>
      <c r="E254" s="219">
        <f>SUM(E249:E253)</f>
        <v>0</v>
      </c>
      <c r="F254" s="219">
        <f>SUM(F249:F253)</f>
        <v>0</v>
      </c>
      <c r="M254" s="176"/>
      <c r="N254" s="176" t="s">
        <v>122</v>
      </c>
      <c r="O254" s="224">
        <f>$D$251*按分データ等!K11</f>
        <v>0</v>
      </c>
      <c r="P254" s="224">
        <f>$E$251*按分データ等!L11</f>
        <v>0</v>
      </c>
      <c r="Q254" s="224">
        <f t="shared" si="24"/>
        <v>0</v>
      </c>
      <c r="S254" s="217" t="s">
        <v>25</v>
      </c>
      <c r="T254" s="213" t="s">
        <v>6</v>
      </c>
      <c r="U254" s="221">
        <f t="shared" si="22"/>
        <v>0</v>
      </c>
    </row>
    <row r="255" spans="2:21" ht="15" customHeight="1" x14ac:dyDescent="0.15">
      <c r="M255" s="174" t="s">
        <v>166</v>
      </c>
      <c r="N255" s="175"/>
      <c r="O255" s="221">
        <f>SUM(O256:O264)</f>
        <v>0</v>
      </c>
      <c r="P255" s="221">
        <f>SUM(P256:P264)</f>
        <v>0</v>
      </c>
      <c r="Q255" s="221">
        <f t="shared" si="24"/>
        <v>0</v>
      </c>
      <c r="S255" s="217" t="s">
        <v>26</v>
      </c>
      <c r="T255" s="213" t="s">
        <v>221</v>
      </c>
      <c r="U255" s="221">
        <f t="shared" si="22"/>
        <v>0</v>
      </c>
    </row>
    <row r="256" spans="2:21" ht="15" customHeight="1" x14ac:dyDescent="0.15">
      <c r="M256" s="174"/>
      <c r="N256" s="175" t="s">
        <v>294</v>
      </c>
      <c r="O256" s="221">
        <f>$D$252*按分データ等!K13</f>
        <v>0</v>
      </c>
      <c r="P256" s="221">
        <f>$E$252*按分データ等!L13</f>
        <v>0</v>
      </c>
      <c r="Q256" s="221">
        <f t="shared" si="24"/>
        <v>0</v>
      </c>
      <c r="S256" s="217" t="s">
        <v>27</v>
      </c>
      <c r="T256" s="213" t="s">
        <v>222</v>
      </c>
      <c r="U256" s="221">
        <f t="shared" si="22"/>
        <v>0</v>
      </c>
    </row>
    <row r="257" spans="13:21" ht="15" customHeight="1" x14ac:dyDescent="0.15">
      <c r="M257" s="174"/>
      <c r="N257" s="175" t="s">
        <v>167</v>
      </c>
      <c r="O257" s="221">
        <f>$D$252*按分データ等!K14</f>
        <v>0</v>
      </c>
      <c r="P257" s="221">
        <f>$E$252*按分データ等!L14</f>
        <v>0</v>
      </c>
      <c r="Q257" s="221">
        <f t="shared" si="24"/>
        <v>0</v>
      </c>
      <c r="S257" s="217" t="s">
        <v>28</v>
      </c>
      <c r="T257" s="213" t="s">
        <v>223</v>
      </c>
      <c r="U257" s="221">
        <f t="shared" si="22"/>
        <v>0</v>
      </c>
    </row>
    <row r="258" spans="13:21" ht="15" customHeight="1" x14ac:dyDescent="0.15">
      <c r="M258" s="174"/>
      <c r="N258" s="175" t="s">
        <v>168</v>
      </c>
      <c r="O258" s="221">
        <f>$D$252*按分データ等!K15</f>
        <v>0</v>
      </c>
      <c r="P258" s="221">
        <f>$E$252*按分データ等!L15</f>
        <v>0</v>
      </c>
      <c r="Q258" s="221">
        <f t="shared" si="24"/>
        <v>0</v>
      </c>
      <c r="S258" s="217" t="s">
        <v>29</v>
      </c>
      <c r="T258" s="213" t="s">
        <v>115</v>
      </c>
      <c r="U258" s="221">
        <f t="shared" si="22"/>
        <v>0</v>
      </c>
    </row>
    <row r="259" spans="13:21" ht="15" customHeight="1" x14ac:dyDescent="0.15">
      <c r="M259" s="174"/>
      <c r="N259" s="175" t="s">
        <v>169</v>
      </c>
      <c r="O259" s="221">
        <f>$D$252*按分データ等!K16</f>
        <v>0</v>
      </c>
      <c r="P259" s="221">
        <f>$E$252*按分データ等!L16</f>
        <v>0</v>
      </c>
      <c r="Q259" s="221">
        <f t="shared" si="24"/>
        <v>0</v>
      </c>
      <c r="S259" s="217" t="s">
        <v>30</v>
      </c>
      <c r="T259" s="213" t="s">
        <v>224</v>
      </c>
      <c r="U259" s="221">
        <f t="shared" si="22"/>
        <v>0</v>
      </c>
    </row>
    <row r="260" spans="13:21" ht="15" customHeight="1" x14ac:dyDescent="0.15">
      <c r="M260" s="174"/>
      <c r="N260" s="175" t="s">
        <v>170</v>
      </c>
      <c r="O260" s="221">
        <f>$D$252*按分データ等!K17</f>
        <v>0</v>
      </c>
      <c r="P260" s="221">
        <f>$E$252*按分データ等!L17</f>
        <v>0</v>
      </c>
      <c r="Q260" s="221">
        <f t="shared" si="24"/>
        <v>0</v>
      </c>
      <c r="S260" s="217" t="s">
        <v>31</v>
      </c>
      <c r="T260" s="213" t="s">
        <v>225</v>
      </c>
      <c r="U260" s="221">
        <f t="shared" si="22"/>
        <v>0</v>
      </c>
    </row>
    <row r="261" spans="13:21" ht="15" customHeight="1" x14ac:dyDescent="0.15">
      <c r="M261" s="435"/>
      <c r="N261" s="175" t="s">
        <v>171</v>
      </c>
      <c r="O261" s="221">
        <f>$D$252*按分データ等!K18</f>
        <v>0</v>
      </c>
      <c r="P261" s="221">
        <f>$E$252*按分データ等!L18</f>
        <v>0</v>
      </c>
      <c r="Q261" s="221">
        <f t="shared" si="24"/>
        <v>0</v>
      </c>
      <c r="S261" s="217" t="s">
        <v>32</v>
      </c>
      <c r="T261" s="213" t="s">
        <v>67</v>
      </c>
      <c r="U261" s="221">
        <f t="shared" si="22"/>
        <v>0</v>
      </c>
    </row>
    <row r="262" spans="13:21" ht="15" customHeight="1" x14ac:dyDescent="0.15">
      <c r="M262" s="435"/>
      <c r="N262" s="175" t="s">
        <v>309</v>
      </c>
      <c r="O262" s="221">
        <f>$D$252*按分データ等!K19</f>
        <v>0</v>
      </c>
      <c r="P262" s="221">
        <f>$E$252*按分データ等!L19</f>
        <v>0</v>
      </c>
      <c r="Q262" s="221">
        <f t="shared" si="24"/>
        <v>0</v>
      </c>
      <c r="S262" s="217" t="s">
        <v>33</v>
      </c>
      <c r="T262" s="213" t="s">
        <v>7</v>
      </c>
      <c r="U262" s="221">
        <f t="shared" si="22"/>
        <v>0</v>
      </c>
    </row>
    <row r="263" spans="13:21" ht="15" customHeight="1" x14ac:dyDescent="0.15">
      <c r="M263" s="174"/>
      <c r="N263" s="175" t="s">
        <v>172</v>
      </c>
      <c r="O263" s="221">
        <f>$D$252*按分データ等!K20</f>
        <v>0</v>
      </c>
      <c r="P263" s="221">
        <f>$E$252*按分データ等!L20</f>
        <v>0</v>
      </c>
      <c r="Q263" s="221">
        <f t="shared" si="24"/>
        <v>0</v>
      </c>
      <c r="S263" s="217" t="s">
        <v>34</v>
      </c>
      <c r="T263" s="213" t="s">
        <v>8</v>
      </c>
      <c r="U263" s="221">
        <f t="shared" si="22"/>
        <v>0</v>
      </c>
    </row>
    <row r="264" spans="13:21" ht="15" customHeight="1" x14ac:dyDescent="0.15">
      <c r="M264" s="174"/>
      <c r="N264" s="175" t="s">
        <v>173</v>
      </c>
      <c r="O264" s="221">
        <f>$D$252*按分データ等!K21</f>
        <v>0</v>
      </c>
      <c r="P264" s="221">
        <f>$E$252*按分データ等!L21</f>
        <v>0</v>
      </c>
      <c r="Q264" s="221">
        <f t="shared" si="24"/>
        <v>0</v>
      </c>
      <c r="S264" s="217" t="s">
        <v>35</v>
      </c>
      <c r="T264" s="213" t="s">
        <v>9</v>
      </c>
      <c r="U264" s="221">
        <f t="shared" si="22"/>
        <v>0</v>
      </c>
    </row>
    <row r="265" spans="13:21" ht="15" customHeight="1" x14ac:dyDescent="0.15">
      <c r="M265" s="178" t="s">
        <v>174</v>
      </c>
      <c r="N265" s="179"/>
      <c r="O265" s="244">
        <f>SUM(O266:O272)</f>
        <v>0</v>
      </c>
      <c r="P265" s="244">
        <f>SUM(P266:P272)</f>
        <v>0</v>
      </c>
      <c r="Q265" s="244">
        <f t="shared" si="24"/>
        <v>0</v>
      </c>
      <c r="S265" s="217" t="s">
        <v>36</v>
      </c>
      <c r="T265" s="213" t="s">
        <v>226</v>
      </c>
      <c r="U265" s="221">
        <f t="shared" si="22"/>
        <v>0</v>
      </c>
    </row>
    <row r="266" spans="13:21" ht="15" customHeight="1" x14ac:dyDescent="0.15">
      <c r="M266" s="174"/>
      <c r="N266" s="175" t="s">
        <v>294</v>
      </c>
      <c r="O266" s="221">
        <f>$D$253*按分データ等!K23</f>
        <v>0</v>
      </c>
      <c r="P266" s="221">
        <f>$E$253*按分データ等!L23</f>
        <v>0</v>
      </c>
      <c r="Q266" s="221">
        <f t="shared" si="24"/>
        <v>0</v>
      </c>
      <c r="S266" s="217" t="s">
        <v>37</v>
      </c>
      <c r="T266" s="213" t="s">
        <v>116</v>
      </c>
      <c r="U266" s="221">
        <f t="shared" si="22"/>
        <v>0</v>
      </c>
    </row>
    <row r="267" spans="13:21" ht="15" customHeight="1" x14ac:dyDescent="0.15">
      <c r="M267" s="174"/>
      <c r="N267" s="175" t="s">
        <v>117</v>
      </c>
      <c r="O267" s="221">
        <f>$D$253*按分データ等!K24</f>
        <v>0</v>
      </c>
      <c r="P267" s="221">
        <f>$E$253*按分データ等!L24</f>
        <v>0</v>
      </c>
      <c r="Q267" s="221">
        <f t="shared" si="24"/>
        <v>0</v>
      </c>
      <c r="S267" s="217" t="s">
        <v>38</v>
      </c>
      <c r="T267" s="213" t="s">
        <v>227</v>
      </c>
      <c r="U267" s="221">
        <f t="shared" si="22"/>
        <v>0</v>
      </c>
    </row>
    <row r="268" spans="13:21" ht="15" customHeight="1" x14ac:dyDescent="0.15">
      <c r="M268" s="174"/>
      <c r="N268" s="175" t="s">
        <v>175</v>
      </c>
      <c r="O268" s="221">
        <f>$D$253*按分データ等!K25</f>
        <v>0</v>
      </c>
      <c r="P268" s="221">
        <f>$E$253*按分データ等!L25</f>
        <v>0</v>
      </c>
      <c r="Q268" s="221">
        <f t="shared" si="24"/>
        <v>0</v>
      </c>
      <c r="S268" s="217" t="s">
        <v>39</v>
      </c>
      <c r="T268" s="213" t="s">
        <v>228</v>
      </c>
      <c r="U268" s="221">
        <f t="shared" si="22"/>
        <v>0</v>
      </c>
    </row>
    <row r="269" spans="13:21" ht="15" customHeight="1" x14ac:dyDescent="0.15">
      <c r="M269" s="174"/>
      <c r="N269" s="175" t="s">
        <v>119</v>
      </c>
      <c r="O269" s="221">
        <f>$D$253*按分データ等!K26</f>
        <v>0</v>
      </c>
      <c r="P269" s="221">
        <f>$E$253*按分データ等!L26</f>
        <v>0</v>
      </c>
      <c r="Q269" s="221">
        <f t="shared" si="24"/>
        <v>0</v>
      </c>
      <c r="S269" s="217" t="s">
        <v>40</v>
      </c>
      <c r="T269" s="213" t="s">
        <v>10</v>
      </c>
      <c r="U269" s="221">
        <f t="shared" si="22"/>
        <v>0</v>
      </c>
    </row>
    <row r="270" spans="13:21" ht="15" customHeight="1" x14ac:dyDescent="0.15">
      <c r="M270" s="174"/>
      <c r="N270" s="180" t="s">
        <v>303</v>
      </c>
      <c r="O270" s="221">
        <f>$D$253*按分データ等!K27</f>
        <v>0</v>
      </c>
      <c r="P270" s="221">
        <f>$E$253*按分データ等!L27</f>
        <v>0</v>
      </c>
      <c r="Q270" s="221">
        <f t="shared" si="24"/>
        <v>0</v>
      </c>
      <c r="S270" s="217" t="s">
        <v>41</v>
      </c>
      <c r="T270" s="213" t="s">
        <v>11</v>
      </c>
      <c r="U270" s="221">
        <f t="shared" si="22"/>
        <v>0</v>
      </c>
    </row>
    <row r="271" spans="13:21" ht="15" customHeight="1" x14ac:dyDescent="0.15">
      <c r="M271" s="174"/>
      <c r="N271" s="175" t="s">
        <v>165</v>
      </c>
      <c r="O271" s="221">
        <f>$D$253*按分データ等!K28</f>
        <v>0</v>
      </c>
      <c r="P271" s="221">
        <f>$E$253*按分データ等!L28</f>
        <v>0</v>
      </c>
      <c r="Q271" s="221">
        <f t="shared" si="24"/>
        <v>0</v>
      </c>
      <c r="S271" s="217" t="s">
        <v>42</v>
      </c>
      <c r="T271" s="213" t="s">
        <v>229</v>
      </c>
      <c r="U271" s="221">
        <f t="shared" si="22"/>
        <v>0</v>
      </c>
    </row>
    <row r="272" spans="13:21" ht="15" customHeight="1" x14ac:dyDescent="0.15">
      <c r="M272" s="174"/>
      <c r="N272" s="175" t="s">
        <v>293</v>
      </c>
      <c r="O272" s="221">
        <f>$D$253*按分データ等!K29</f>
        <v>0</v>
      </c>
      <c r="P272" s="221">
        <f>$E$253*按分データ等!L29</f>
        <v>0</v>
      </c>
      <c r="Q272" s="221">
        <f t="shared" si="24"/>
        <v>0</v>
      </c>
      <c r="S272" s="217" t="s">
        <v>43</v>
      </c>
      <c r="T272" s="213" t="s">
        <v>118</v>
      </c>
      <c r="U272" s="221">
        <f t="shared" si="22"/>
        <v>0</v>
      </c>
    </row>
    <row r="273" spans="13:21" ht="15" customHeight="1" x14ac:dyDescent="0.15">
      <c r="M273" s="182" t="s">
        <v>176</v>
      </c>
      <c r="N273" s="183"/>
      <c r="O273" s="219">
        <f>SUM(O249,O253:O255,O265)</f>
        <v>0</v>
      </c>
      <c r="P273" s="219">
        <f>SUM(P249,P253:P255,P265)</f>
        <v>0</v>
      </c>
      <c r="Q273" s="219">
        <f t="shared" ref="Q273" si="25">SUM(Q249,Q253:Q255,Q265)</f>
        <v>0</v>
      </c>
      <c r="S273" s="217" t="s">
        <v>44</v>
      </c>
      <c r="T273" s="213" t="s">
        <v>12</v>
      </c>
      <c r="U273" s="221">
        <f t="shared" si="22"/>
        <v>0</v>
      </c>
    </row>
    <row r="274" spans="13:21" ht="15" customHeight="1" x14ac:dyDescent="0.15">
      <c r="N274" s="215"/>
      <c r="O274" s="216"/>
      <c r="P274" s="216"/>
      <c r="Q274" s="216"/>
      <c r="S274" s="217" t="s">
        <v>45</v>
      </c>
      <c r="T274" s="213" t="s">
        <v>13</v>
      </c>
      <c r="U274" s="221">
        <f t="shared" si="22"/>
        <v>0</v>
      </c>
    </row>
    <row r="275" spans="13:21" ht="15" customHeight="1" x14ac:dyDescent="0.15">
      <c r="M275" s="197" t="s">
        <v>189</v>
      </c>
      <c r="S275" s="217" t="s">
        <v>46</v>
      </c>
      <c r="T275" s="213" t="s">
        <v>230</v>
      </c>
      <c r="U275" s="221">
        <f t="shared" si="22"/>
        <v>0</v>
      </c>
    </row>
    <row r="276" spans="13:21" ht="15" customHeight="1" x14ac:dyDescent="0.15">
      <c r="S276" s="217" t="s">
        <v>47</v>
      </c>
      <c r="T276" s="213" t="s">
        <v>231</v>
      </c>
      <c r="U276" s="221">
        <f t="shared" si="22"/>
        <v>0</v>
      </c>
    </row>
    <row r="277" spans="13:21" ht="15" customHeight="1" x14ac:dyDescent="0.15">
      <c r="S277" s="217" t="s">
        <v>48</v>
      </c>
      <c r="T277" s="213" t="s">
        <v>14</v>
      </c>
      <c r="U277" s="221">
        <f t="shared" si="22"/>
        <v>0</v>
      </c>
    </row>
    <row r="278" spans="13:21" ht="15" customHeight="1" x14ac:dyDescent="0.15">
      <c r="S278" s="217" t="s">
        <v>49</v>
      </c>
      <c r="T278" s="213" t="s">
        <v>292</v>
      </c>
      <c r="U278" s="221">
        <f t="shared" si="22"/>
        <v>0</v>
      </c>
    </row>
    <row r="279" spans="13:21" ht="15" customHeight="1" x14ac:dyDescent="0.15">
      <c r="S279" s="217" t="s">
        <v>88</v>
      </c>
      <c r="T279" s="213" t="s">
        <v>232</v>
      </c>
      <c r="U279" s="221">
        <f t="shared" si="22"/>
        <v>0</v>
      </c>
    </row>
    <row r="280" spans="13:21" ht="15" customHeight="1" x14ac:dyDescent="0.15">
      <c r="S280" s="217" t="s">
        <v>89</v>
      </c>
      <c r="T280" s="213" t="s">
        <v>233</v>
      </c>
      <c r="U280" s="221">
        <f t="shared" si="22"/>
        <v>0</v>
      </c>
    </row>
    <row r="281" spans="13:21" ht="15" customHeight="1" x14ac:dyDescent="0.15">
      <c r="S281" s="217" t="s">
        <v>120</v>
      </c>
      <c r="T281" s="213" t="s">
        <v>15</v>
      </c>
      <c r="U281" s="221">
        <f t="shared" si="22"/>
        <v>0</v>
      </c>
    </row>
    <row r="282" spans="13:21" ht="15" customHeight="1" x14ac:dyDescent="0.15">
      <c r="S282" s="217" t="s">
        <v>123</v>
      </c>
      <c r="T282" s="213" t="s">
        <v>16</v>
      </c>
      <c r="U282" s="221">
        <f t="shared" si="22"/>
        <v>0</v>
      </c>
    </row>
    <row r="283" spans="13:21" ht="15" customHeight="1" x14ac:dyDescent="0.15">
      <c r="S283" s="192"/>
      <c r="T283" s="202" t="s">
        <v>50</v>
      </c>
      <c r="U283" s="219">
        <f>SUM(U244:U282)</f>
        <v>0</v>
      </c>
    </row>
    <row r="285" spans="13:21" ht="15" customHeight="1" x14ac:dyDescent="0.15">
      <c r="S285" s="197" t="s">
        <v>280</v>
      </c>
    </row>
  </sheetData>
  <mergeCells count="6">
    <mergeCell ref="M261:M262"/>
    <mergeCell ref="M17:M18"/>
    <mergeCell ref="M66:M67"/>
    <mergeCell ref="M114:M115"/>
    <mergeCell ref="M163:M164"/>
    <mergeCell ref="M212:M213"/>
  </mergeCells>
  <phoneticPr fontId="5"/>
  <pageMargins left="0.7" right="0.7" top="0.75" bottom="0.75" header="0.3" footer="0.3"/>
  <pageSetup paperSize="9" scale="62" orientation="portrait" r:id="rId1"/>
  <rowBreaks count="5" manualBreakCount="5">
    <brk id="50" max="16383" man="1"/>
    <brk id="99" max="16383" man="1"/>
    <brk id="148" max="16383" man="1"/>
    <brk id="196" max="16383" man="1"/>
    <brk id="246" max="16383" man="1"/>
  </rowBreaks>
  <ignoredErrors>
    <ignoredError sqref="S5:S43 S53:S91 S100:S138 S148:S186 S196:S234 S244:S282 S28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48"/>
  <sheetViews>
    <sheetView workbookViewId="0">
      <pane ySplit="4" topLeftCell="A17" activePane="bottomLeft" state="frozen"/>
      <selection pane="bottomLeft" activeCell="C21" sqref="C21"/>
    </sheetView>
  </sheetViews>
  <sheetFormatPr defaultColWidth="11.875" defaultRowHeight="12.95" customHeight="1" x14ac:dyDescent="0.15"/>
  <cols>
    <col min="1" max="1" width="2.625" customWidth="1"/>
    <col min="2" max="2" width="4.625" customWidth="1"/>
    <col min="3" max="3" width="25.625" customWidth="1"/>
    <col min="6" max="6" width="14.875" customWidth="1"/>
  </cols>
  <sheetData>
    <row r="1" spans="2:6" ht="22.5" customHeight="1" x14ac:dyDescent="0.15"/>
    <row r="2" spans="2:6" s="170" customFormat="1" ht="19.5" customHeight="1" thickBot="1" x14ac:dyDescent="0.2">
      <c r="F2" s="171" t="s">
        <v>155</v>
      </c>
    </row>
    <row r="3" spans="2:6" ht="19.5" customHeight="1" x14ac:dyDescent="0.15">
      <c r="B3" s="442" t="s">
        <v>78</v>
      </c>
      <c r="C3" s="443"/>
      <c r="D3" s="446" t="s">
        <v>142</v>
      </c>
      <c r="E3" s="448" t="s">
        <v>201</v>
      </c>
      <c r="F3" s="450" t="s">
        <v>281</v>
      </c>
    </row>
    <row r="4" spans="2:6" ht="34.5" customHeight="1" thickBot="1" x14ac:dyDescent="0.2">
      <c r="B4" s="444"/>
      <c r="C4" s="445"/>
      <c r="D4" s="447"/>
      <c r="E4" s="449"/>
      <c r="F4" s="451"/>
    </row>
    <row r="5" spans="2:6" ht="20.100000000000001" customHeight="1" x14ac:dyDescent="0.15">
      <c r="B5" s="50">
        <v>1</v>
      </c>
      <c r="C5" s="122" t="s">
        <v>218</v>
      </c>
      <c r="D5" s="139">
        <f>マージンシート!N4</f>
        <v>0</v>
      </c>
      <c r="E5" s="141">
        <f>関係係数シート!D4</f>
        <v>0.48443593801958829</v>
      </c>
      <c r="F5" s="135">
        <f>D5*E5</f>
        <v>0</v>
      </c>
    </row>
    <row r="6" spans="2:6" ht="20.100000000000001" customHeight="1" x14ac:dyDescent="0.15">
      <c r="B6" s="50">
        <v>2</v>
      </c>
      <c r="C6" s="122" t="s">
        <v>0</v>
      </c>
      <c r="D6" s="139">
        <f>マージンシート!N5</f>
        <v>0</v>
      </c>
      <c r="E6" s="141">
        <f>関係係数シート!D5</f>
        <v>7.3040532642197342E-2</v>
      </c>
      <c r="F6" s="135">
        <f t="shared" ref="F6:F44" si="0">D6*E6</f>
        <v>0</v>
      </c>
    </row>
    <row r="7" spans="2:6" ht="20.100000000000001" customHeight="1" x14ac:dyDescent="0.15">
      <c r="B7" s="50">
        <v>3</v>
      </c>
      <c r="C7" s="122" t="s">
        <v>114</v>
      </c>
      <c r="D7" s="139">
        <f>マージンシート!N6</f>
        <v>0</v>
      </c>
      <c r="E7" s="141">
        <f>関係係数シート!D6</f>
        <v>0.27154861051273171</v>
      </c>
      <c r="F7" s="135">
        <f t="shared" si="0"/>
        <v>0</v>
      </c>
    </row>
    <row r="8" spans="2:6" ht="20.100000000000001" customHeight="1" x14ac:dyDescent="0.15">
      <c r="B8" s="50">
        <v>4</v>
      </c>
      <c r="C8" s="122" t="s">
        <v>1</v>
      </c>
      <c r="D8" s="139">
        <f>マージンシート!N7</f>
        <v>0</v>
      </c>
      <c r="E8" s="141">
        <f>関係係数シート!D7</f>
        <v>4.967333525695572E-2</v>
      </c>
      <c r="F8" s="135">
        <f t="shared" si="0"/>
        <v>0</v>
      </c>
    </row>
    <row r="9" spans="2:6" ht="20.100000000000001" customHeight="1" x14ac:dyDescent="0.15">
      <c r="B9" s="50">
        <v>5</v>
      </c>
      <c r="C9" s="122" t="s">
        <v>2</v>
      </c>
      <c r="D9" s="139">
        <f>マージンシート!N8</f>
        <v>0</v>
      </c>
      <c r="E9" s="141">
        <f>関係係数シート!D8</f>
        <v>0.13278040166266836</v>
      </c>
      <c r="F9" s="135">
        <f t="shared" si="0"/>
        <v>0</v>
      </c>
    </row>
    <row r="10" spans="2:6" ht="20.100000000000001" customHeight="1" x14ac:dyDescent="0.15">
      <c r="B10" s="50">
        <v>6</v>
      </c>
      <c r="C10" s="122" t="s">
        <v>3</v>
      </c>
      <c r="D10" s="139">
        <f>マージンシート!N9</f>
        <v>0</v>
      </c>
      <c r="E10" s="141">
        <f>関係係数シート!D9</f>
        <v>5.727180991844405E-2</v>
      </c>
      <c r="F10" s="135">
        <f t="shared" si="0"/>
        <v>0</v>
      </c>
    </row>
    <row r="11" spans="2:6" ht="20.100000000000001" customHeight="1" x14ac:dyDescent="0.15">
      <c r="B11" s="50">
        <v>7</v>
      </c>
      <c r="C11" s="122" t="s">
        <v>4</v>
      </c>
      <c r="D11" s="139">
        <f>マージンシート!N10</f>
        <v>0</v>
      </c>
      <c r="E11" s="141">
        <v>2.9550510598082336E-2</v>
      </c>
      <c r="F11" s="135">
        <f t="shared" si="0"/>
        <v>0</v>
      </c>
    </row>
    <row r="12" spans="2:6" ht="20.100000000000001" customHeight="1" x14ac:dyDescent="0.15">
      <c r="B12" s="50">
        <v>8</v>
      </c>
      <c r="C12" s="122" t="s">
        <v>219</v>
      </c>
      <c r="D12" s="139">
        <f>マージンシート!N11</f>
        <v>0</v>
      </c>
      <c r="E12" s="141">
        <f>関係係数シート!D11</f>
        <v>0.16403563175155034</v>
      </c>
      <c r="F12" s="135">
        <f t="shared" si="0"/>
        <v>0</v>
      </c>
    </row>
    <row r="13" spans="2:6" ht="20.100000000000001" customHeight="1" x14ac:dyDescent="0.15">
      <c r="B13" s="50">
        <v>9</v>
      </c>
      <c r="C13" s="122" t="s">
        <v>5</v>
      </c>
      <c r="D13" s="139">
        <f>マージンシート!N12</f>
        <v>0</v>
      </c>
      <c r="E13" s="141">
        <f>関係係数シート!D12</f>
        <v>0.28038205805736161</v>
      </c>
      <c r="F13" s="135">
        <f t="shared" si="0"/>
        <v>0</v>
      </c>
    </row>
    <row r="14" spans="2:6" ht="20.100000000000001" customHeight="1" x14ac:dyDescent="0.15">
      <c r="B14" s="50">
        <v>10</v>
      </c>
      <c r="C14" s="122" t="s">
        <v>220</v>
      </c>
      <c r="D14" s="139">
        <f>マージンシート!N13</f>
        <v>0</v>
      </c>
      <c r="E14" s="141">
        <f>関係係数シート!D13</f>
        <v>3.5713721468447757E-3</v>
      </c>
      <c r="F14" s="135">
        <f t="shared" si="0"/>
        <v>0</v>
      </c>
    </row>
    <row r="15" spans="2:6" ht="20.100000000000001" customHeight="1" x14ac:dyDescent="0.15">
      <c r="B15" s="50">
        <v>11</v>
      </c>
      <c r="C15" s="122" t="s">
        <v>6</v>
      </c>
      <c r="D15" s="139">
        <f>マージンシート!N14</f>
        <v>0</v>
      </c>
      <c r="E15" s="141">
        <f>関係係数シート!D14</f>
        <v>0.23166044855241352</v>
      </c>
      <c r="F15" s="135">
        <f t="shared" si="0"/>
        <v>0</v>
      </c>
    </row>
    <row r="16" spans="2:6" ht="20.100000000000001" customHeight="1" x14ac:dyDescent="0.15">
      <c r="B16" s="50">
        <v>12</v>
      </c>
      <c r="C16" s="122" t="s">
        <v>221</v>
      </c>
      <c r="D16" s="139">
        <f>マージンシート!N15</f>
        <v>0</v>
      </c>
      <c r="E16" s="141">
        <f>関係係数シート!D15</f>
        <v>7.1099703660232882E-2</v>
      </c>
      <c r="F16" s="135">
        <f t="shared" si="0"/>
        <v>0</v>
      </c>
    </row>
    <row r="17" spans="2:6" ht="20.100000000000001" customHeight="1" x14ac:dyDescent="0.15">
      <c r="B17" s="50">
        <v>13</v>
      </c>
      <c r="C17" s="122" t="s">
        <v>222</v>
      </c>
      <c r="D17" s="139">
        <f>マージンシート!N16</f>
        <v>0</v>
      </c>
      <c r="E17" s="141">
        <f>関係係数シート!D16</f>
        <v>0.41228207442443532</v>
      </c>
      <c r="F17" s="135">
        <f t="shared" si="0"/>
        <v>0</v>
      </c>
    </row>
    <row r="18" spans="2:6" ht="20.100000000000001" customHeight="1" x14ac:dyDescent="0.15">
      <c r="B18" s="50">
        <v>14</v>
      </c>
      <c r="C18" s="122" t="s">
        <v>223</v>
      </c>
      <c r="D18" s="139">
        <f>マージンシート!N17</f>
        <v>0</v>
      </c>
      <c r="E18" s="141">
        <f>関係係数シート!D17</f>
        <v>1.6799550561779841E-2</v>
      </c>
      <c r="F18" s="135">
        <f t="shared" si="0"/>
        <v>0</v>
      </c>
    </row>
    <row r="19" spans="2:6" ht="20.100000000000001" customHeight="1" x14ac:dyDescent="0.15">
      <c r="B19" s="50">
        <v>15</v>
      </c>
      <c r="C19" s="122" t="s">
        <v>115</v>
      </c>
      <c r="D19" s="139">
        <f>マージンシート!N18</f>
        <v>0</v>
      </c>
      <c r="E19" s="141">
        <f>関係係数シート!D18</f>
        <v>8.7882550672593096E-2</v>
      </c>
      <c r="F19" s="135">
        <f t="shared" si="0"/>
        <v>0</v>
      </c>
    </row>
    <row r="20" spans="2:6" ht="20.100000000000001" customHeight="1" x14ac:dyDescent="0.15">
      <c r="B20" s="50">
        <v>16</v>
      </c>
      <c r="C20" s="122" t="s">
        <v>224</v>
      </c>
      <c r="D20" s="139">
        <f>マージンシート!N19</f>
        <v>0</v>
      </c>
      <c r="E20" s="141">
        <f>関係係数シート!D19</f>
        <v>1.5711713470188515E-2</v>
      </c>
      <c r="F20" s="135">
        <f t="shared" si="0"/>
        <v>0</v>
      </c>
    </row>
    <row r="21" spans="2:6" ht="20.100000000000001" customHeight="1" x14ac:dyDescent="0.15">
      <c r="B21" s="50">
        <v>17</v>
      </c>
      <c r="C21" s="122" t="s">
        <v>225</v>
      </c>
      <c r="D21" s="139">
        <f>マージンシート!N20</f>
        <v>0</v>
      </c>
      <c r="E21" s="141">
        <f>関係係数シート!D20</f>
        <v>1.93262355356697E-2</v>
      </c>
      <c r="F21" s="135">
        <f t="shared" si="0"/>
        <v>0</v>
      </c>
    </row>
    <row r="22" spans="2:6" ht="20.100000000000001" customHeight="1" x14ac:dyDescent="0.15">
      <c r="B22" s="50">
        <v>18</v>
      </c>
      <c r="C22" s="122" t="s">
        <v>67</v>
      </c>
      <c r="D22" s="139">
        <f>マージンシート!N21</f>
        <v>0</v>
      </c>
      <c r="E22" s="141">
        <f>関係係数シート!D21</f>
        <v>7.4064888283167263E-2</v>
      </c>
      <c r="F22" s="135">
        <f t="shared" si="0"/>
        <v>0</v>
      </c>
    </row>
    <row r="23" spans="2:6" ht="20.100000000000001" customHeight="1" x14ac:dyDescent="0.15">
      <c r="B23" s="50">
        <v>19</v>
      </c>
      <c r="C23" s="122" t="s">
        <v>7</v>
      </c>
      <c r="D23" s="139">
        <f>マージンシート!N22</f>
        <v>0</v>
      </c>
      <c r="E23" s="141">
        <f>関係係数シート!D22</f>
        <v>0.32336865456927733</v>
      </c>
      <c r="F23" s="135">
        <f t="shared" si="0"/>
        <v>0</v>
      </c>
    </row>
    <row r="24" spans="2:6" ht="20.100000000000001" customHeight="1" x14ac:dyDescent="0.15">
      <c r="B24" s="50">
        <v>20</v>
      </c>
      <c r="C24" s="122" t="s">
        <v>8</v>
      </c>
      <c r="D24" s="139">
        <f>マージンシート!N23</f>
        <v>0</v>
      </c>
      <c r="E24" s="141">
        <f>関係係数シート!D23</f>
        <v>1</v>
      </c>
      <c r="F24" s="135">
        <f t="shared" si="0"/>
        <v>0</v>
      </c>
    </row>
    <row r="25" spans="2:6" ht="20.100000000000001" customHeight="1" x14ac:dyDescent="0.15">
      <c r="B25" s="50">
        <v>21</v>
      </c>
      <c r="C25" s="122" t="s">
        <v>9</v>
      </c>
      <c r="D25" s="139">
        <f>マージンシート!N24</f>
        <v>0</v>
      </c>
      <c r="E25" s="141">
        <f>関係係数シート!D24</f>
        <v>6.7538187043671094E-2</v>
      </c>
      <c r="F25" s="135">
        <f t="shared" si="0"/>
        <v>0</v>
      </c>
    </row>
    <row r="26" spans="2:6" ht="20.100000000000001" customHeight="1" x14ac:dyDescent="0.15">
      <c r="B26" s="50">
        <v>22</v>
      </c>
      <c r="C26" s="122" t="s">
        <v>226</v>
      </c>
      <c r="D26" s="139">
        <f>マージンシート!N25</f>
        <v>0</v>
      </c>
      <c r="E26" s="141">
        <f>関係係数シート!D25</f>
        <v>1</v>
      </c>
      <c r="F26" s="135">
        <f t="shared" si="0"/>
        <v>0</v>
      </c>
    </row>
    <row r="27" spans="2:6" ht="20.100000000000001" customHeight="1" x14ac:dyDescent="0.15">
      <c r="B27" s="50">
        <v>23</v>
      </c>
      <c r="C27" s="122" t="s">
        <v>116</v>
      </c>
      <c r="D27" s="139">
        <f>マージンシート!N26</f>
        <v>0</v>
      </c>
      <c r="E27" s="141">
        <f>関係係数シート!D26</f>
        <v>0.65942972474464856</v>
      </c>
      <c r="F27" s="135">
        <f t="shared" si="0"/>
        <v>0</v>
      </c>
    </row>
    <row r="28" spans="2:6" ht="20.100000000000001" customHeight="1" x14ac:dyDescent="0.15">
      <c r="B28" s="50">
        <v>24</v>
      </c>
      <c r="C28" s="122" t="s">
        <v>227</v>
      </c>
      <c r="D28" s="139">
        <f>マージンシート!N27</f>
        <v>0</v>
      </c>
      <c r="E28" s="141">
        <f>関係係数シート!D27</f>
        <v>0.58579275867060709</v>
      </c>
      <c r="F28" s="135">
        <f t="shared" si="0"/>
        <v>0</v>
      </c>
    </row>
    <row r="29" spans="2:6" ht="20.100000000000001" customHeight="1" x14ac:dyDescent="0.15">
      <c r="B29" s="50">
        <v>25</v>
      </c>
      <c r="C29" s="122" t="s">
        <v>228</v>
      </c>
      <c r="D29" s="139">
        <f>マージンシート!N28</f>
        <v>0</v>
      </c>
      <c r="E29" s="142">
        <v>1</v>
      </c>
      <c r="F29" s="135">
        <f t="shared" si="0"/>
        <v>0</v>
      </c>
    </row>
    <row r="30" spans="2:6" ht="20.100000000000001" customHeight="1" x14ac:dyDescent="0.15">
      <c r="B30" s="50">
        <v>26</v>
      </c>
      <c r="C30" s="122" t="s">
        <v>10</v>
      </c>
      <c r="D30" s="139">
        <f>マージンシート!N29</f>
        <v>0</v>
      </c>
      <c r="E30" s="141">
        <f>関係係数シート!D29</f>
        <v>0.71339457032035303</v>
      </c>
      <c r="F30" s="135">
        <f t="shared" si="0"/>
        <v>0</v>
      </c>
    </row>
    <row r="31" spans="2:6" ht="20.100000000000001" customHeight="1" x14ac:dyDescent="0.15">
      <c r="B31" s="50">
        <v>27</v>
      </c>
      <c r="C31" s="122" t="s">
        <v>11</v>
      </c>
      <c r="D31" s="139">
        <f>マージンシート!N30</f>
        <v>0</v>
      </c>
      <c r="E31" s="141">
        <f>関係係数シート!D30</f>
        <v>0.93799748795814486</v>
      </c>
      <c r="F31" s="135">
        <f t="shared" si="0"/>
        <v>0</v>
      </c>
    </row>
    <row r="32" spans="2:6" ht="20.100000000000001" customHeight="1" x14ac:dyDescent="0.15">
      <c r="B32" s="50">
        <v>28</v>
      </c>
      <c r="C32" s="122" t="s">
        <v>143</v>
      </c>
      <c r="D32" s="139">
        <f>マージンシート!N31</f>
        <v>0</v>
      </c>
      <c r="E32" s="142">
        <v>1</v>
      </c>
      <c r="F32" s="135">
        <f t="shared" si="0"/>
        <v>0</v>
      </c>
    </row>
    <row r="33" spans="2:6" ht="20.100000000000001" customHeight="1" x14ac:dyDescent="0.15">
      <c r="B33" s="50"/>
      <c r="C33" s="122" t="s">
        <v>76</v>
      </c>
      <c r="D33" s="139">
        <f>マージンシート!N32</f>
        <v>0</v>
      </c>
      <c r="E33" s="373">
        <f>関係係数シート!D31</f>
        <v>0.56335501372279595</v>
      </c>
      <c r="F33" s="135">
        <f t="shared" si="0"/>
        <v>0</v>
      </c>
    </row>
    <row r="34" spans="2:6" ht="20.100000000000001" customHeight="1" x14ac:dyDescent="0.15">
      <c r="B34" s="50">
        <v>29</v>
      </c>
      <c r="C34" s="122" t="s">
        <v>118</v>
      </c>
      <c r="D34" s="139">
        <f>マージンシート!N33</f>
        <v>0</v>
      </c>
      <c r="E34" s="141">
        <f>関係係数シート!D32</f>
        <v>0.55058289507820724</v>
      </c>
      <c r="F34" s="135">
        <f t="shared" si="0"/>
        <v>0</v>
      </c>
    </row>
    <row r="35" spans="2:6" ht="20.100000000000001" customHeight="1" x14ac:dyDescent="0.15">
      <c r="B35" s="50">
        <v>30</v>
      </c>
      <c r="C35" s="122" t="s">
        <v>12</v>
      </c>
      <c r="D35" s="139">
        <f>マージンシート!N34</f>
        <v>0</v>
      </c>
      <c r="E35" s="141">
        <f>関係係数シート!D33</f>
        <v>0.5094345438892447</v>
      </c>
      <c r="F35" s="135">
        <f t="shared" si="0"/>
        <v>0</v>
      </c>
    </row>
    <row r="36" spans="2:6" ht="20.100000000000001" customHeight="1" x14ac:dyDescent="0.15">
      <c r="B36" s="50">
        <v>31</v>
      </c>
      <c r="C36" s="122" t="s">
        <v>13</v>
      </c>
      <c r="D36" s="139">
        <f>マージンシート!N35</f>
        <v>0</v>
      </c>
      <c r="E36" s="142">
        <v>1</v>
      </c>
      <c r="F36" s="135">
        <f t="shared" si="0"/>
        <v>0</v>
      </c>
    </row>
    <row r="37" spans="2:6" ht="20.100000000000001" customHeight="1" x14ac:dyDescent="0.15">
      <c r="B37" s="50">
        <v>32</v>
      </c>
      <c r="C37" s="122" t="s">
        <v>230</v>
      </c>
      <c r="D37" s="139">
        <f>マージンシート!N36</f>
        <v>0</v>
      </c>
      <c r="E37" s="141">
        <f>関係係数シート!D35</f>
        <v>0.9102852329177864</v>
      </c>
      <c r="F37" s="135">
        <f t="shared" si="0"/>
        <v>0</v>
      </c>
    </row>
    <row r="38" spans="2:6" ht="20.100000000000001" customHeight="1" x14ac:dyDescent="0.15">
      <c r="B38" s="50">
        <v>33</v>
      </c>
      <c r="C38" s="122" t="s">
        <v>231</v>
      </c>
      <c r="D38" s="139">
        <f>マージンシート!N37</f>
        <v>0</v>
      </c>
      <c r="E38" s="142">
        <v>1</v>
      </c>
      <c r="F38" s="135">
        <f t="shared" si="0"/>
        <v>0</v>
      </c>
    </row>
    <row r="39" spans="2:6" ht="20.100000000000001" customHeight="1" x14ac:dyDescent="0.15">
      <c r="B39" s="50">
        <v>34</v>
      </c>
      <c r="C39" s="122" t="s">
        <v>14</v>
      </c>
      <c r="D39" s="139">
        <f>マージンシート!N38</f>
        <v>0</v>
      </c>
      <c r="E39" s="141">
        <f>関係係数シート!D37</f>
        <v>0.44501605334726024</v>
      </c>
      <c r="F39" s="135">
        <f t="shared" si="0"/>
        <v>0</v>
      </c>
    </row>
    <row r="40" spans="2:6" ht="21" customHeight="1" x14ac:dyDescent="0.15">
      <c r="B40" s="50">
        <v>35</v>
      </c>
      <c r="C40" s="339" t="s">
        <v>292</v>
      </c>
      <c r="D40" s="139">
        <f>マージンシート!N39</f>
        <v>0</v>
      </c>
      <c r="E40" s="142">
        <v>1</v>
      </c>
      <c r="F40" s="135">
        <f t="shared" si="0"/>
        <v>0</v>
      </c>
    </row>
    <row r="41" spans="2:6" ht="21" customHeight="1" x14ac:dyDescent="0.15">
      <c r="B41" s="50">
        <v>36</v>
      </c>
      <c r="C41" s="122" t="s">
        <v>232</v>
      </c>
      <c r="D41" s="139">
        <f>マージンシート!N40</f>
        <v>0</v>
      </c>
      <c r="E41" s="142">
        <v>1</v>
      </c>
      <c r="F41" s="135">
        <f t="shared" si="0"/>
        <v>0</v>
      </c>
    </row>
    <row r="42" spans="2:6" ht="18" customHeight="1" x14ac:dyDescent="0.15">
      <c r="B42" s="50">
        <v>37</v>
      </c>
      <c r="C42" s="122" t="s">
        <v>233</v>
      </c>
      <c r="D42" s="139">
        <f>マージンシート!N41</f>
        <v>0</v>
      </c>
      <c r="E42" s="142">
        <v>1</v>
      </c>
      <c r="F42" s="135">
        <f t="shared" si="0"/>
        <v>0</v>
      </c>
    </row>
    <row r="43" spans="2:6" ht="19.5" customHeight="1" x14ac:dyDescent="0.15">
      <c r="B43" s="50">
        <v>38</v>
      </c>
      <c r="C43" s="122" t="s">
        <v>15</v>
      </c>
      <c r="D43" s="139">
        <f>マージンシート!N42</f>
        <v>0</v>
      </c>
      <c r="E43" s="141">
        <f>関係係数シート!D41</f>
        <v>1</v>
      </c>
      <c r="F43" s="135">
        <f t="shared" si="0"/>
        <v>0</v>
      </c>
    </row>
    <row r="44" spans="2:6" ht="19.5" customHeight="1" thickBot="1" x14ac:dyDescent="0.2">
      <c r="B44" s="50">
        <v>39</v>
      </c>
      <c r="C44" s="122" t="s">
        <v>16</v>
      </c>
      <c r="D44" s="139">
        <f>マージンシート!N43</f>
        <v>0</v>
      </c>
      <c r="E44" s="141">
        <f>関係係数シート!D42</f>
        <v>0.90549737471651415</v>
      </c>
      <c r="F44" s="135">
        <f t="shared" si="0"/>
        <v>0</v>
      </c>
    </row>
    <row r="45" spans="2:6" ht="19.5" customHeight="1" thickBot="1" x14ac:dyDescent="0.2">
      <c r="B45" s="124"/>
      <c r="C45" s="125" t="s">
        <v>50</v>
      </c>
      <c r="D45" s="140">
        <f>SUM(D5:D44)</f>
        <v>0</v>
      </c>
      <c r="E45" s="144"/>
      <c r="F45" s="145">
        <f>SUM(F5:F44)</f>
        <v>0</v>
      </c>
    </row>
    <row r="46" spans="2:6" ht="19.5" customHeight="1" x14ac:dyDescent="0.15">
      <c r="E46" s="143"/>
    </row>
    <row r="47" spans="2:6" ht="19.5" customHeight="1" x14ac:dyDescent="0.15">
      <c r="C47" s="151" t="s">
        <v>149</v>
      </c>
    </row>
    <row r="48" spans="2:6" ht="19.5" customHeight="1" x14ac:dyDescent="0.15"/>
  </sheetData>
  <mergeCells count="4">
    <mergeCell ref="B3:C4"/>
    <mergeCell ref="D3:D4"/>
    <mergeCell ref="E3:E4"/>
    <mergeCell ref="F3:F4"/>
  </mergeCells>
  <phoneticPr fontId="5"/>
  <dataValidations count="1">
    <dataValidation type="decimal" allowBlank="1" showInputMessage="1" showErrorMessage="1" sqref="E5:E45" xr:uid="{00000000-0002-0000-0600-000000000000}">
      <formula1>0</formula1>
      <formula2>1</formula2>
    </dataValidation>
  </dataValidations>
  <pageMargins left="0.35" right="0.31" top="0.51" bottom="0.33" header="0.24" footer="0.21"/>
  <pageSetup paperSize="9" scale="70" orientation="landscape" verticalDpi="0" r:id="rId1"/>
  <headerFooter alignWithMargins="0"/>
  <ignoredErrors>
    <ignoredError sqref="E30:E44 E5:E10 E12:E2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A51"/>
  <sheetViews>
    <sheetView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M50" sqref="M50"/>
    </sheetView>
  </sheetViews>
  <sheetFormatPr defaultColWidth="18.625" defaultRowHeight="12.95" customHeight="1" x14ac:dyDescent="0.15"/>
  <cols>
    <col min="1" max="1" width="2.625" customWidth="1"/>
    <col min="2" max="2" width="4.625" style="110" customWidth="1"/>
    <col min="3" max="3" width="25.625" customWidth="1"/>
    <col min="4" max="4" width="11.875" customWidth="1"/>
    <col min="5" max="5" width="2.375" style="170" customWidth="1"/>
    <col min="6" max="6" width="12.875" customWidth="1"/>
    <col min="7" max="8" width="11.875" customWidth="1"/>
    <col min="9" max="9" width="5.125" style="170" customWidth="1"/>
    <col min="10" max="12" width="11.875" customWidth="1"/>
    <col min="13" max="13" width="4.625" style="146" customWidth="1"/>
    <col min="14" max="20" width="11.875" customWidth="1"/>
    <col min="21" max="21" width="4.625" style="146" customWidth="1"/>
    <col min="22" max="27" width="11.875" customWidth="1"/>
  </cols>
  <sheetData>
    <row r="1" spans="2:27" ht="22.5" customHeight="1" x14ac:dyDescent="0.15"/>
    <row r="2" spans="2:27" ht="19.5" customHeight="1" x14ac:dyDescent="0.15">
      <c r="D2" s="143" t="s">
        <v>155</v>
      </c>
      <c r="E2" s="146"/>
      <c r="H2" s="171" t="s">
        <v>155</v>
      </c>
      <c r="I2" s="146"/>
      <c r="L2" s="171" t="s">
        <v>155</v>
      </c>
      <c r="T2" s="171" t="s">
        <v>155</v>
      </c>
      <c r="X2" s="171" t="s">
        <v>157</v>
      </c>
      <c r="AA2" s="171" t="s">
        <v>157</v>
      </c>
    </row>
    <row r="3" spans="2:27" s="290" customFormat="1" ht="19.5" customHeight="1" thickBot="1" x14ac:dyDescent="0.2">
      <c r="B3" s="289"/>
      <c r="D3" s="291"/>
      <c r="E3" s="292"/>
      <c r="F3" s="482" t="s">
        <v>282</v>
      </c>
      <c r="G3" s="483"/>
      <c r="H3" s="484"/>
      <c r="I3" s="293"/>
      <c r="J3" s="485" t="s">
        <v>87</v>
      </c>
      <c r="K3" s="486"/>
      <c r="L3" s="487"/>
      <c r="M3" s="294"/>
      <c r="N3" s="467" t="s">
        <v>283</v>
      </c>
      <c r="O3" s="468"/>
      <c r="P3" s="468"/>
      <c r="Q3" s="468"/>
      <c r="R3" s="468"/>
      <c r="S3" s="468"/>
      <c r="T3" s="469"/>
      <c r="U3" s="294"/>
      <c r="V3" s="452" t="s">
        <v>74</v>
      </c>
      <c r="W3" s="453"/>
      <c r="X3" s="454"/>
      <c r="Y3" s="452" t="s">
        <v>75</v>
      </c>
      <c r="Z3" s="453"/>
      <c r="AA3" s="454"/>
    </row>
    <row r="4" spans="2:27" ht="19.5" customHeight="1" x14ac:dyDescent="0.15">
      <c r="B4" s="475" t="s">
        <v>78</v>
      </c>
      <c r="C4" s="476"/>
      <c r="D4" s="479" t="s">
        <v>284</v>
      </c>
      <c r="E4" s="295"/>
      <c r="F4" s="450" t="s">
        <v>291</v>
      </c>
      <c r="G4" s="450" t="s">
        <v>285</v>
      </c>
      <c r="H4" s="450" t="s">
        <v>286</v>
      </c>
      <c r="I4" s="296"/>
      <c r="J4" s="481" t="s">
        <v>80</v>
      </c>
      <c r="K4" s="481" t="s">
        <v>144</v>
      </c>
      <c r="L4" s="488" t="s">
        <v>145</v>
      </c>
      <c r="M4" s="150"/>
      <c r="N4" s="471" t="s">
        <v>146</v>
      </c>
      <c r="O4" s="473" t="s">
        <v>63</v>
      </c>
      <c r="P4" s="455" t="s">
        <v>287</v>
      </c>
      <c r="Q4" s="455" t="s">
        <v>288</v>
      </c>
      <c r="R4" s="455" t="s">
        <v>81</v>
      </c>
      <c r="S4" s="455" t="s">
        <v>147</v>
      </c>
      <c r="T4" s="470" t="s">
        <v>148</v>
      </c>
      <c r="U4" s="150"/>
      <c r="V4" s="457" t="s">
        <v>289</v>
      </c>
      <c r="W4" s="459" t="s">
        <v>82</v>
      </c>
      <c r="X4" s="461" t="s">
        <v>83</v>
      </c>
      <c r="Y4" s="462" t="s">
        <v>290</v>
      </c>
      <c r="Z4" s="463" t="s">
        <v>84</v>
      </c>
      <c r="AA4" s="465" t="s">
        <v>85</v>
      </c>
    </row>
    <row r="5" spans="2:27" s="298" customFormat="1" ht="34.5" customHeight="1" thickBot="1" x14ac:dyDescent="0.2">
      <c r="B5" s="477"/>
      <c r="C5" s="478"/>
      <c r="D5" s="480"/>
      <c r="E5" s="297"/>
      <c r="F5" s="451"/>
      <c r="G5" s="451"/>
      <c r="H5" s="451"/>
      <c r="I5" s="296"/>
      <c r="J5" s="464"/>
      <c r="K5" s="464"/>
      <c r="L5" s="489"/>
      <c r="M5" s="150"/>
      <c r="N5" s="472"/>
      <c r="O5" s="474"/>
      <c r="P5" s="456"/>
      <c r="Q5" s="456"/>
      <c r="R5" s="456"/>
      <c r="S5" s="456"/>
      <c r="T5" s="466"/>
      <c r="U5" s="150"/>
      <c r="V5" s="458"/>
      <c r="W5" s="460"/>
      <c r="X5" s="456"/>
      <c r="Y5" s="451"/>
      <c r="Z5" s="464"/>
      <c r="AA5" s="466"/>
    </row>
    <row r="6" spans="2:27" ht="19.5" customHeight="1" x14ac:dyDescent="0.15">
      <c r="B6" s="299" t="s">
        <v>57</v>
      </c>
      <c r="C6" s="300" t="s">
        <v>218</v>
      </c>
      <c r="D6" s="301">
        <f>計算シート１!D5</f>
        <v>0</v>
      </c>
      <c r="E6" s="302"/>
      <c r="F6" s="133">
        <f>計算シート１!F5</f>
        <v>0</v>
      </c>
      <c r="G6" s="133">
        <f>F6*関係係数シート!F4</f>
        <v>0</v>
      </c>
      <c r="H6" s="133">
        <f>F6*関係係数シート!E4</f>
        <v>0</v>
      </c>
      <c r="I6" s="303"/>
      <c r="J6" s="133">
        <f t="array" ref="J6:J44">MMULT(関係係数シート!R4:BD42,F6:F44)</f>
        <v>0</v>
      </c>
      <c r="K6" s="133">
        <f>J6*関係係数シート!F4</f>
        <v>0</v>
      </c>
      <c r="L6" s="135">
        <f>J6*関係係数シート!E4</f>
        <v>0</v>
      </c>
      <c r="M6" s="147"/>
      <c r="N6" s="304"/>
      <c r="O6" s="305"/>
      <c r="P6" s="133">
        <f>$O$45*関係係数シート!G4</f>
        <v>0</v>
      </c>
      <c r="Q6" s="133">
        <f>P6*関係係数シート!D4</f>
        <v>0</v>
      </c>
      <c r="R6" s="133">
        <f t="array" ref="R6:R44">MMULT(関係係数シート!R4:BD42,Q6:Q44)</f>
        <v>0</v>
      </c>
      <c r="S6" s="133">
        <f>R6*関係係数シート!F4</f>
        <v>0</v>
      </c>
      <c r="T6" s="135">
        <f>R6*関係係数シート!E4</f>
        <v>0</v>
      </c>
      <c r="U6" s="147"/>
      <c r="V6" s="148">
        <f>ROUND(F6*関係係数シート!$H4,0)</f>
        <v>0</v>
      </c>
      <c r="W6" s="148">
        <f>ROUND(J6*関係係数シート!$H4,0)</f>
        <v>0</v>
      </c>
      <c r="X6" s="306">
        <f>ROUND(R6*関係係数シート!$H4,0)</f>
        <v>0</v>
      </c>
      <c r="Y6" s="307">
        <f>ROUND(F6*関係係数シート!$I4,0)</f>
        <v>0</v>
      </c>
      <c r="Z6" s="307">
        <f>ROUND(J6*関係係数シート!$I4,0)</f>
        <v>0</v>
      </c>
      <c r="AA6" s="308">
        <f>ROUND(R6*関係係数シート!$I4,0)</f>
        <v>0</v>
      </c>
    </row>
    <row r="7" spans="2:27" ht="19.5" customHeight="1" x14ac:dyDescent="0.15">
      <c r="B7" s="299" t="s">
        <v>58</v>
      </c>
      <c r="C7" s="300" t="s">
        <v>0</v>
      </c>
      <c r="D7" s="301">
        <f>計算シート１!D6</f>
        <v>0</v>
      </c>
      <c r="E7" s="309"/>
      <c r="F7" s="133">
        <f>計算シート１!F6</f>
        <v>0</v>
      </c>
      <c r="G7" s="133">
        <f>F7*関係係数シート!F5</f>
        <v>0</v>
      </c>
      <c r="H7" s="133">
        <f>F7*関係係数シート!E5</f>
        <v>0</v>
      </c>
      <c r="I7" s="303"/>
      <c r="J7" s="133">
        <v>0</v>
      </c>
      <c r="K7" s="133">
        <f>J7*関係係数シート!F5</f>
        <v>0</v>
      </c>
      <c r="L7" s="135">
        <f>J7*関係係数シート!E5</f>
        <v>0</v>
      </c>
      <c r="M7" s="147"/>
      <c r="N7" s="304"/>
      <c r="O7" s="305"/>
      <c r="P7" s="133">
        <f>$O$45*関係係数シート!G5</f>
        <v>0</v>
      </c>
      <c r="Q7" s="133">
        <f>P7*関係係数シート!D5</f>
        <v>0</v>
      </c>
      <c r="R7" s="133">
        <v>0</v>
      </c>
      <c r="S7" s="133">
        <f>R7*関係係数シート!F5</f>
        <v>0</v>
      </c>
      <c r="T7" s="135">
        <f>R7*関係係数シート!E5</f>
        <v>0</v>
      </c>
      <c r="U7" s="147"/>
      <c r="V7" s="148">
        <f>ROUND(F7*関係係数シート!$H5,0)</f>
        <v>0</v>
      </c>
      <c r="W7" s="148">
        <f>ROUND(J7*関係係数シート!$H5,0)</f>
        <v>0</v>
      </c>
      <c r="X7" s="306">
        <f>ROUND(R7*関係係数シート!$H5,0)</f>
        <v>0</v>
      </c>
      <c r="Y7" s="306">
        <f>ROUND(F7*関係係数シート!$I5,0)</f>
        <v>0</v>
      </c>
      <c r="Z7" s="307">
        <f>ROUND(J7*関係係数シート!$I5,0)</f>
        <v>0</v>
      </c>
      <c r="AA7" s="308">
        <f>ROUND(R7*関係係数シート!$I5,0)</f>
        <v>0</v>
      </c>
    </row>
    <row r="8" spans="2:27" ht="19.5" customHeight="1" x14ac:dyDescent="0.15">
      <c r="B8" s="299" t="s">
        <v>17</v>
      </c>
      <c r="C8" s="300" t="s">
        <v>114</v>
      </c>
      <c r="D8" s="301">
        <f>計算シート１!D7</f>
        <v>0</v>
      </c>
      <c r="E8" s="309"/>
      <c r="F8" s="133">
        <f>計算シート１!F7</f>
        <v>0</v>
      </c>
      <c r="G8" s="133">
        <f>F8*関係係数シート!F6</f>
        <v>0</v>
      </c>
      <c r="H8" s="133">
        <f>F8*関係係数シート!E6</f>
        <v>0</v>
      </c>
      <c r="I8" s="303"/>
      <c r="J8" s="133">
        <v>0</v>
      </c>
      <c r="K8" s="133">
        <f>J8*関係係数シート!F6</f>
        <v>0</v>
      </c>
      <c r="L8" s="135">
        <f>J8*関係係数シート!E6</f>
        <v>0</v>
      </c>
      <c r="M8" s="147"/>
      <c r="N8" s="304"/>
      <c r="O8" s="305"/>
      <c r="P8" s="133">
        <f>$O$45*関係係数シート!G6</f>
        <v>0</v>
      </c>
      <c r="Q8" s="133">
        <f>P8*関係係数シート!D6</f>
        <v>0</v>
      </c>
      <c r="R8" s="133">
        <v>0</v>
      </c>
      <c r="S8" s="133">
        <f>R8*関係係数シート!F6</f>
        <v>0</v>
      </c>
      <c r="T8" s="135">
        <f>R8*関係係数シート!E6</f>
        <v>0</v>
      </c>
      <c r="U8" s="147"/>
      <c r="V8" s="148">
        <f>ROUND(F8*関係係数シート!$H6,0)</f>
        <v>0</v>
      </c>
      <c r="W8" s="148">
        <f>ROUND(J8*関係係数シート!$H6,0)</f>
        <v>0</v>
      </c>
      <c r="X8" s="306">
        <f>ROUND(R8*関係係数シート!$H6,0)</f>
        <v>0</v>
      </c>
      <c r="Y8" s="306">
        <f>ROUND(F8*関係係数シート!$I6,0)</f>
        <v>0</v>
      </c>
      <c r="Z8" s="307">
        <f>ROUND(J8*関係係数シート!$I6,0)</f>
        <v>0</v>
      </c>
      <c r="AA8" s="308">
        <f>ROUND(R8*関係係数シート!$I6,0)</f>
        <v>0</v>
      </c>
    </row>
    <row r="9" spans="2:27" ht="19.5" customHeight="1" x14ac:dyDescent="0.15">
      <c r="B9" s="299" t="s">
        <v>18</v>
      </c>
      <c r="C9" s="300" t="s">
        <v>1</v>
      </c>
      <c r="D9" s="301">
        <f>計算シート１!D8</f>
        <v>0</v>
      </c>
      <c r="E9" s="309"/>
      <c r="F9" s="133">
        <f>計算シート１!F8</f>
        <v>0</v>
      </c>
      <c r="G9" s="133">
        <f>F9*関係係数シート!F7</f>
        <v>0</v>
      </c>
      <c r="H9" s="133">
        <f>F9*関係係数シート!E7</f>
        <v>0</v>
      </c>
      <c r="I9" s="303"/>
      <c r="J9" s="133">
        <v>0</v>
      </c>
      <c r="K9" s="133">
        <f>J9*関係係数シート!F7</f>
        <v>0</v>
      </c>
      <c r="L9" s="135">
        <f>J9*関係係数シート!E7</f>
        <v>0</v>
      </c>
      <c r="M9" s="147"/>
      <c r="N9" s="304"/>
      <c r="O9" s="305"/>
      <c r="P9" s="133">
        <f>$O$45*関係係数シート!G7</f>
        <v>0</v>
      </c>
      <c r="Q9" s="133">
        <f>P9*関係係数シート!D7</f>
        <v>0</v>
      </c>
      <c r="R9" s="133">
        <v>0</v>
      </c>
      <c r="S9" s="133">
        <f>R9*関係係数シート!F7</f>
        <v>0</v>
      </c>
      <c r="T9" s="135">
        <f>R9*関係係数シート!E7</f>
        <v>0</v>
      </c>
      <c r="U9" s="147"/>
      <c r="V9" s="148">
        <f>ROUND(F9*関係係数シート!$H7,0)</f>
        <v>0</v>
      </c>
      <c r="W9" s="148">
        <f>ROUND(J9*関係係数シート!$H7,0)</f>
        <v>0</v>
      </c>
      <c r="X9" s="306">
        <f>ROUND(R9*関係係数シート!$H7,0)</f>
        <v>0</v>
      </c>
      <c r="Y9" s="306">
        <f>ROUND(F9*関係係数シート!$I7,0)</f>
        <v>0</v>
      </c>
      <c r="Z9" s="307">
        <f>ROUND(J9*関係係数シート!$I7,0)</f>
        <v>0</v>
      </c>
      <c r="AA9" s="308">
        <f>ROUND(R9*関係係数シート!$I7,0)</f>
        <v>0</v>
      </c>
    </row>
    <row r="10" spans="2:27" ht="19.5" customHeight="1" x14ac:dyDescent="0.15">
      <c r="B10" s="299" t="s">
        <v>19</v>
      </c>
      <c r="C10" s="300" t="s">
        <v>2</v>
      </c>
      <c r="D10" s="301">
        <f>計算シート１!D9</f>
        <v>0</v>
      </c>
      <c r="E10" s="309"/>
      <c r="F10" s="133">
        <f>計算シート１!F9</f>
        <v>0</v>
      </c>
      <c r="G10" s="133">
        <f>F10*関係係数シート!F8</f>
        <v>0</v>
      </c>
      <c r="H10" s="133">
        <f>F10*関係係数シート!E8</f>
        <v>0</v>
      </c>
      <c r="I10" s="303"/>
      <c r="J10" s="133">
        <v>0</v>
      </c>
      <c r="K10" s="133">
        <f>J10*関係係数シート!F8</f>
        <v>0</v>
      </c>
      <c r="L10" s="135">
        <f>J10*関係係数シート!E8</f>
        <v>0</v>
      </c>
      <c r="M10" s="147"/>
      <c r="N10" s="304"/>
      <c r="O10" s="305"/>
      <c r="P10" s="133">
        <f>$O$45*関係係数シート!G8</f>
        <v>0</v>
      </c>
      <c r="Q10" s="133">
        <f>P10*関係係数シート!D8</f>
        <v>0</v>
      </c>
      <c r="R10" s="133">
        <v>0</v>
      </c>
      <c r="S10" s="133">
        <f>R10*関係係数シート!F8</f>
        <v>0</v>
      </c>
      <c r="T10" s="135">
        <f>R10*関係係数シート!E8</f>
        <v>0</v>
      </c>
      <c r="U10" s="147"/>
      <c r="V10" s="148">
        <f>ROUND(F10*関係係数シート!$H8,0)</f>
        <v>0</v>
      </c>
      <c r="W10" s="148">
        <f>ROUND(J10*関係係数シート!$H8,0)</f>
        <v>0</v>
      </c>
      <c r="X10" s="306">
        <f>ROUND(R10*関係係数シート!$H8,0)</f>
        <v>0</v>
      </c>
      <c r="Y10" s="306">
        <f>ROUND(F10*関係係数シート!$I8,0)</f>
        <v>0</v>
      </c>
      <c r="Z10" s="307">
        <f>ROUND(J10*関係係数シート!$I8,0)</f>
        <v>0</v>
      </c>
      <c r="AA10" s="308">
        <f>ROUND(R10*関係係数シート!$I8,0)</f>
        <v>0</v>
      </c>
    </row>
    <row r="11" spans="2:27" ht="19.5" customHeight="1" x14ac:dyDescent="0.15">
      <c r="B11" s="299" t="s">
        <v>20</v>
      </c>
      <c r="C11" s="300" t="s">
        <v>3</v>
      </c>
      <c r="D11" s="301">
        <f>計算シート１!D10</f>
        <v>0</v>
      </c>
      <c r="E11" s="309"/>
      <c r="F11" s="133">
        <f>計算シート１!F10</f>
        <v>0</v>
      </c>
      <c r="G11" s="133">
        <f>F11*関係係数シート!F9</f>
        <v>0</v>
      </c>
      <c r="H11" s="133">
        <f>F11*関係係数シート!E9</f>
        <v>0</v>
      </c>
      <c r="I11" s="303"/>
      <c r="J11" s="133">
        <v>0</v>
      </c>
      <c r="K11" s="133">
        <f>J11*関係係数シート!F9</f>
        <v>0</v>
      </c>
      <c r="L11" s="135">
        <f>J11*関係係数シート!E9</f>
        <v>0</v>
      </c>
      <c r="M11" s="147"/>
      <c r="N11" s="304"/>
      <c r="O11" s="305"/>
      <c r="P11" s="133">
        <f>$O$45*関係係数シート!G9</f>
        <v>0</v>
      </c>
      <c r="Q11" s="133">
        <f>P11*関係係数シート!D9</f>
        <v>0</v>
      </c>
      <c r="R11" s="133">
        <v>0</v>
      </c>
      <c r="S11" s="133">
        <f>R11*関係係数シート!F9</f>
        <v>0</v>
      </c>
      <c r="T11" s="135">
        <f>R11*関係係数シート!E9</f>
        <v>0</v>
      </c>
      <c r="U11" s="147"/>
      <c r="V11" s="148">
        <f>ROUND(F11*関係係数シート!$H9,0)</f>
        <v>0</v>
      </c>
      <c r="W11" s="148">
        <f>ROUND(J11*関係係数シート!$H9,0)</f>
        <v>0</v>
      </c>
      <c r="X11" s="306">
        <f>ROUND(R11*関係係数シート!$H9,0)</f>
        <v>0</v>
      </c>
      <c r="Y11" s="306">
        <f>ROUND(F11*関係係数シート!$I9,0)</f>
        <v>0</v>
      </c>
      <c r="Z11" s="307">
        <f>ROUND(J11*関係係数シート!$I9,0)</f>
        <v>0</v>
      </c>
      <c r="AA11" s="308">
        <f>ROUND(R11*関係係数シート!$I9,0)</f>
        <v>0</v>
      </c>
    </row>
    <row r="12" spans="2:27" ht="19.5" customHeight="1" x14ac:dyDescent="0.15">
      <c r="B12" s="299" t="s">
        <v>21</v>
      </c>
      <c r="C12" s="300" t="s">
        <v>4</v>
      </c>
      <c r="D12" s="301">
        <f>計算シート１!D11</f>
        <v>0</v>
      </c>
      <c r="E12" s="309"/>
      <c r="F12" s="133">
        <f>計算シート１!F11</f>
        <v>0</v>
      </c>
      <c r="G12" s="133">
        <f>F12*関係係数シート!F10</f>
        <v>0</v>
      </c>
      <c r="H12" s="133">
        <f>F12*関係係数シート!E10</f>
        <v>0</v>
      </c>
      <c r="I12" s="303"/>
      <c r="J12" s="133">
        <v>0</v>
      </c>
      <c r="K12" s="133">
        <f>J12*関係係数シート!F10</f>
        <v>0</v>
      </c>
      <c r="L12" s="135">
        <f>J12*関係係数シート!E10</f>
        <v>0</v>
      </c>
      <c r="M12" s="147"/>
      <c r="N12" s="304"/>
      <c r="O12" s="305"/>
      <c r="P12" s="133">
        <f>$O$45*関係係数シート!G10</f>
        <v>0</v>
      </c>
      <c r="Q12" s="133">
        <f>P12*関係係数シート!D10</f>
        <v>0</v>
      </c>
      <c r="R12" s="133">
        <v>0</v>
      </c>
      <c r="S12" s="133">
        <f>R12*関係係数シート!F10</f>
        <v>0</v>
      </c>
      <c r="T12" s="135">
        <f>R12*関係係数シート!E10</f>
        <v>0</v>
      </c>
      <c r="U12" s="147"/>
      <c r="V12" s="148">
        <f>ROUND(F12*関係係数シート!$H10,0)</f>
        <v>0</v>
      </c>
      <c r="W12" s="148">
        <f>ROUND(J12*関係係数シート!$H10,0)</f>
        <v>0</v>
      </c>
      <c r="X12" s="306">
        <f>ROUND(R12*関係係数シート!$H10,0)</f>
        <v>0</v>
      </c>
      <c r="Y12" s="306">
        <f>ROUND(F12*関係係数シート!$I10,0)</f>
        <v>0</v>
      </c>
      <c r="Z12" s="307">
        <f>ROUND(J12*関係係数シート!$I10,0)</f>
        <v>0</v>
      </c>
      <c r="AA12" s="308">
        <f>ROUND(R12*関係係数シート!$I10,0)</f>
        <v>0</v>
      </c>
    </row>
    <row r="13" spans="2:27" ht="19.5" customHeight="1" x14ac:dyDescent="0.15">
      <c r="B13" s="299" t="s">
        <v>22</v>
      </c>
      <c r="C13" s="300" t="s">
        <v>219</v>
      </c>
      <c r="D13" s="301">
        <f>計算シート１!D12</f>
        <v>0</v>
      </c>
      <c r="E13" s="309"/>
      <c r="F13" s="133">
        <f>計算シート１!F12</f>
        <v>0</v>
      </c>
      <c r="G13" s="133">
        <f>F13*関係係数シート!F11</f>
        <v>0</v>
      </c>
      <c r="H13" s="133">
        <f>F13*関係係数シート!E11</f>
        <v>0</v>
      </c>
      <c r="I13" s="303"/>
      <c r="J13" s="133">
        <v>0</v>
      </c>
      <c r="K13" s="133">
        <f>J13*関係係数シート!F11</f>
        <v>0</v>
      </c>
      <c r="L13" s="135">
        <f>J13*関係係数シート!E11</f>
        <v>0</v>
      </c>
      <c r="M13" s="147"/>
      <c r="N13" s="304"/>
      <c r="O13" s="305"/>
      <c r="P13" s="133">
        <f>$O$45*関係係数シート!G11</f>
        <v>0</v>
      </c>
      <c r="Q13" s="133">
        <f>P13*関係係数シート!D11</f>
        <v>0</v>
      </c>
      <c r="R13" s="133">
        <v>0</v>
      </c>
      <c r="S13" s="133">
        <f>R13*関係係数シート!F11</f>
        <v>0</v>
      </c>
      <c r="T13" s="135">
        <f>R13*関係係数シート!E11</f>
        <v>0</v>
      </c>
      <c r="U13" s="147"/>
      <c r="V13" s="148">
        <f>ROUND(F13*関係係数シート!$H11,0)</f>
        <v>0</v>
      </c>
      <c r="W13" s="148">
        <f>ROUND(J13*関係係数シート!$H11,0)</f>
        <v>0</v>
      </c>
      <c r="X13" s="306">
        <f>ROUND(R13*関係係数シート!$H11,0)</f>
        <v>0</v>
      </c>
      <c r="Y13" s="306">
        <f>ROUND(F13*関係係数シート!$I11,0)</f>
        <v>0</v>
      </c>
      <c r="Z13" s="307">
        <f>ROUND(J13*関係係数シート!$I11,0)</f>
        <v>0</v>
      </c>
      <c r="AA13" s="308">
        <f>ROUND(R13*関係係数シート!$I11,0)</f>
        <v>0</v>
      </c>
    </row>
    <row r="14" spans="2:27" ht="19.5" customHeight="1" x14ac:dyDescent="0.15">
      <c r="B14" s="299" t="s">
        <v>23</v>
      </c>
      <c r="C14" s="300" t="s">
        <v>5</v>
      </c>
      <c r="D14" s="301">
        <f>計算シート１!D13</f>
        <v>0</v>
      </c>
      <c r="E14" s="309"/>
      <c r="F14" s="133">
        <f>計算シート１!F13</f>
        <v>0</v>
      </c>
      <c r="G14" s="133">
        <f>F14*関係係数シート!F12</f>
        <v>0</v>
      </c>
      <c r="H14" s="133">
        <f>F14*関係係数シート!E12</f>
        <v>0</v>
      </c>
      <c r="I14" s="303"/>
      <c r="J14" s="133">
        <v>0</v>
      </c>
      <c r="K14" s="133">
        <f>J14*関係係数シート!F12</f>
        <v>0</v>
      </c>
      <c r="L14" s="135">
        <f>J14*関係係数シート!E12</f>
        <v>0</v>
      </c>
      <c r="M14" s="147"/>
      <c r="N14" s="304"/>
      <c r="O14" s="305"/>
      <c r="P14" s="133">
        <f>$O$45*関係係数シート!G12</f>
        <v>0</v>
      </c>
      <c r="Q14" s="133">
        <f>P14*関係係数シート!D12</f>
        <v>0</v>
      </c>
      <c r="R14" s="133">
        <v>0</v>
      </c>
      <c r="S14" s="133">
        <f>R14*関係係数シート!F12</f>
        <v>0</v>
      </c>
      <c r="T14" s="135">
        <f>R14*関係係数シート!E12</f>
        <v>0</v>
      </c>
      <c r="U14" s="147"/>
      <c r="V14" s="148">
        <f>ROUND(F14*関係係数シート!$H12,0)</f>
        <v>0</v>
      </c>
      <c r="W14" s="148">
        <f>ROUND(J14*関係係数シート!$H12,0)</f>
        <v>0</v>
      </c>
      <c r="X14" s="306">
        <f>ROUND(R14*関係係数シート!$H12,0)</f>
        <v>0</v>
      </c>
      <c r="Y14" s="306">
        <f>ROUND(F14*関係係数シート!$I12,0)</f>
        <v>0</v>
      </c>
      <c r="Z14" s="307">
        <f>ROUND(J14*関係係数シート!$I12,0)</f>
        <v>0</v>
      </c>
      <c r="AA14" s="308">
        <f>ROUND(R14*関係係数シート!$I12,0)</f>
        <v>0</v>
      </c>
    </row>
    <row r="15" spans="2:27" ht="19.5" customHeight="1" x14ac:dyDescent="0.15">
      <c r="B15" s="299" t="s">
        <v>24</v>
      </c>
      <c r="C15" s="300" t="s">
        <v>220</v>
      </c>
      <c r="D15" s="301">
        <f>計算シート１!D14</f>
        <v>0</v>
      </c>
      <c r="E15" s="309"/>
      <c r="F15" s="133">
        <f>計算シート１!F14</f>
        <v>0</v>
      </c>
      <c r="G15" s="133">
        <f>F15*関係係数シート!F13</f>
        <v>0</v>
      </c>
      <c r="H15" s="133">
        <f>F15*関係係数シート!E13</f>
        <v>0</v>
      </c>
      <c r="I15" s="303"/>
      <c r="J15" s="133">
        <v>0</v>
      </c>
      <c r="K15" s="133">
        <f>J15*関係係数シート!F13</f>
        <v>0</v>
      </c>
      <c r="L15" s="135">
        <f>J15*関係係数シート!E13</f>
        <v>0</v>
      </c>
      <c r="M15" s="147"/>
      <c r="N15" s="304"/>
      <c r="O15" s="305"/>
      <c r="P15" s="133">
        <f>$O$45*関係係数シート!G13</f>
        <v>0</v>
      </c>
      <c r="Q15" s="133">
        <f>P15*関係係数シート!D13</f>
        <v>0</v>
      </c>
      <c r="R15" s="133">
        <v>0</v>
      </c>
      <c r="S15" s="133">
        <f>R15*関係係数シート!F13</f>
        <v>0</v>
      </c>
      <c r="T15" s="135">
        <f>R15*関係係数シート!E13</f>
        <v>0</v>
      </c>
      <c r="U15" s="147"/>
      <c r="V15" s="148">
        <f>ROUND(F15*関係係数シート!$H13,0)</f>
        <v>0</v>
      </c>
      <c r="W15" s="148">
        <f>ROUND(J15*関係係数シート!$H13,0)</f>
        <v>0</v>
      </c>
      <c r="X15" s="306">
        <f>ROUND(R15*関係係数シート!$H13,0)</f>
        <v>0</v>
      </c>
      <c r="Y15" s="306">
        <f>ROUND(F15*関係係数シート!$I13,0)</f>
        <v>0</v>
      </c>
      <c r="Z15" s="307">
        <f>ROUND(J15*関係係数シート!$I13,0)</f>
        <v>0</v>
      </c>
      <c r="AA15" s="308">
        <f>ROUND(R15*関係係数シート!$I13,0)</f>
        <v>0</v>
      </c>
    </row>
    <row r="16" spans="2:27" ht="19.5" customHeight="1" x14ac:dyDescent="0.15">
      <c r="B16" s="299" t="s">
        <v>25</v>
      </c>
      <c r="C16" s="300" t="s">
        <v>6</v>
      </c>
      <c r="D16" s="301">
        <f>計算シート１!D15</f>
        <v>0</v>
      </c>
      <c r="E16" s="309"/>
      <c r="F16" s="133">
        <f>計算シート１!F15</f>
        <v>0</v>
      </c>
      <c r="G16" s="133">
        <f>F16*関係係数シート!F14</f>
        <v>0</v>
      </c>
      <c r="H16" s="133">
        <f>F16*関係係数シート!E14</f>
        <v>0</v>
      </c>
      <c r="I16" s="303"/>
      <c r="J16" s="133">
        <v>0</v>
      </c>
      <c r="K16" s="133">
        <f>J16*関係係数シート!F14</f>
        <v>0</v>
      </c>
      <c r="L16" s="135">
        <f>J16*関係係数シート!E14</f>
        <v>0</v>
      </c>
      <c r="M16" s="147"/>
      <c r="N16" s="304"/>
      <c r="O16" s="305"/>
      <c r="P16" s="133">
        <f>$O$45*関係係数シート!G14</f>
        <v>0</v>
      </c>
      <c r="Q16" s="133">
        <f>P16*関係係数シート!D14</f>
        <v>0</v>
      </c>
      <c r="R16" s="133">
        <v>0</v>
      </c>
      <c r="S16" s="133">
        <f>R16*関係係数シート!F14</f>
        <v>0</v>
      </c>
      <c r="T16" s="135">
        <f>R16*関係係数シート!E14</f>
        <v>0</v>
      </c>
      <c r="U16" s="147"/>
      <c r="V16" s="148">
        <f>ROUND(F16*関係係数シート!$H14,0)</f>
        <v>0</v>
      </c>
      <c r="W16" s="148">
        <f>ROUND(J16*関係係数シート!$H14,0)</f>
        <v>0</v>
      </c>
      <c r="X16" s="306">
        <f>ROUND(R16*関係係数シート!$H14,0)</f>
        <v>0</v>
      </c>
      <c r="Y16" s="306">
        <f>ROUND(F16*関係係数シート!$I14,0)</f>
        <v>0</v>
      </c>
      <c r="Z16" s="307">
        <f>ROUND(J16*関係係数シート!$I14,0)</f>
        <v>0</v>
      </c>
      <c r="AA16" s="308">
        <f>ROUND(R16*関係係数シート!$I14,0)</f>
        <v>0</v>
      </c>
    </row>
    <row r="17" spans="2:27" ht="19.5" customHeight="1" x14ac:dyDescent="0.15">
      <c r="B17" s="299" t="s">
        <v>26</v>
      </c>
      <c r="C17" s="300" t="s">
        <v>221</v>
      </c>
      <c r="D17" s="301">
        <f>計算シート１!D16</f>
        <v>0</v>
      </c>
      <c r="E17" s="309"/>
      <c r="F17" s="133">
        <f>計算シート１!F16</f>
        <v>0</v>
      </c>
      <c r="G17" s="133">
        <f>F17*関係係数シート!F15</f>
        <v>0</v>
      </c>
      <c r="H17" s="133">
        <f>F17*関係係数シート!E15</f>
        <v>0</v>
      </c>
      <c r="I17" s="303"/>
      <c r="J17" s="133">
        <v>0</v>
      </c>
      <c r="K17" s="133">
        <f>J17*関係係数シート!F15</f>
        <v>0</v>
      </c>
      <c r="L17" s="135">
        <f>J17*関係係数シート!E15</f>
        <v>0</v>
      </c>
      <c r="M17" s="147"/>
      <c r="N17" s="304"/>
      <c r="O17" s="305"/>
      <c r="P17" s="133">
        <f>$O$45*関係係数シート!G15</f>
        <v>0</v>
      </c>
      <c r="Q17" s="133">
        <f>P17*関係係数シート!D15</f>
        <v>0</v>
      </c>
      <c r="R17" s="133">
        <v>0</v>
      </c>
      <c r="S17" s="133">
        <f>R17*関係係数シート!F15</f>
        <v>0</v>
      </c>
      <c r="T17" s="135">
        <f>R17*関係係数シート!E15</f>
        <v>0</v>
      </c>
      <c r="U17" s="147"/>
      <c r="V17" s="148">
        <f>ROUND(F17*関係係数シート!$H15,0)</f>
        <v>0</v>
      </c>
      <c r="W17" s="148">
        <f>ROUND(J17*関係係数シート!$H15,0)</f>
        <v>0</v>
      </c>
      <c r="X17" s="306">
        <f>ROUND(R17*関係係数シート!$H15,0)</f>
        <v>0</v>
      </c>
      <c r="Y17" s="306">
        <f>ROUND(F17*関係係数シート!$I15,0)</f>
        <v>0</v>
      </c>
      <c r="Z17" s="307">
        <f>ROUND(J17*関係係数シート!$I15,0)</f>
        <v>0</v>
      </c>
      <c r="AA17" s="308">
        <f>ROUND(R17*関係係数シート!$I15,0)</f>
        <v>0</v>
      </c>
    </row>
    <row r="18" spans="2:27" ht="19.5" customHeight="1" x14ac:dyDescent="0.15">
      <c r="B18" s="299" t="s">
        <v>27</v>
      </c>
      <c r="C18" s="300" t="s">
        <v>222</v>
      </c>
      <c r="D18" s="301">
        <f>計算シート１!D17</f>
        <v>0</v>
      </c>
      <c r="E18" s="309"/>
      <c r="F18" s="133">
        <f>計算シート１!F17</f>
        <v>0</v>
      </c>
      <c r="G18" s="133">
        <f>F18*関係係数シート!F16</f>
        <v>0</v>
      </c>
      <c r="H18" s="133">
        <f>F18*関係係数シート!E16</f>
        <v>0</v>
      </c>
      <c r="I18" s="303"/>
      <c r="J18" s="133">
        <v>0</v>
      </c>
      <c r="K18" s="133">
        <f>J18*関係係数シート!F16</f>
        <v>0</v>
      </c>
      <c r="L18" s="135">
        <f>J18*関係係数シート!E16</f>
        <v>0</v>
      </c>
      <c r="M18" s="147"/>
      <c r="N18" s="304"/>
      <c r="O18" s="305"/>
      <c r="P18" s="133">
        <f>$O$45*関係係数シート!G16</f>
        <v>0</v>
      </c>
      <c r="Q18" s="133">
        <f>P18*関係係数シート!D16</f>
        <v>0</v>
      </c>
      <c r="R18" s="133">
        <v>0</v>
      </c>
      <c r="S18" s="133">
        <f>R18*関係係数シート!F16</f>
        <v>0</v>
      </c>
      <c r="T18" s="135">
        <f>R18*関係係数シート!E16</f>
        <v>0</v>
      </c>
      <c r="U18" s="147"/>
      <c r="V18" s="148">
        <f>ROUND(F18*関係係数シート!$H16,0)</f>
        <v>0</v>
      </c>
      <c r="W18" s="148">
        <f>ROUND(J18*関係係数シート!$H16,0)</f>
        <v>0</v>
      </c>
      <c r="X18" s="306">
        <f>ROUND(R18*関係係数シート!$H16,0)</f>
        <v>0</v>
      </c>
      <c r="Y18" s="306">
        <f>ROUND(F18*関係係数シート!$I16,0)</f>
        <v>0</v>
      </c>
      <c r="Z18" s="307">
        <f>ROUND(J18*関係係数シート!$I16,0)</f>
        <v>0</v>
      </c>
      <c r="AA18" s="308">
        <f>ROUND(R18*関係係数シート!$I16,0)</f>
        <v>0</v>
      </c>
    </row>
    <row r="19" spans="2:27" ht="19.5" customHeight="1" x14ac:dyDescent="0.15">
      <c r="B19" s="299" t="s">
        <v>28</v>
      </c>
      <c r="C19" s="300" t="s">
        <v>223</v>
      </c>
      <c r="D19" s="301">
        <f>計算シート１!D18</f>
        <v>0</v>
      </c>
      <c r="E19" s="309"/>
      <c r="F19" s="133">
        <f>計算シート１!F18</f>
        <v>0</v>
      </c>
      <c r="G19" s="133">
        <f>F19*関係係数シート!F17</f>
        <v>0</v>
      </c>
      <c r="H19" s="133">
        <f>F19*関係係数シート!E17</f>
        <v>0</v>
      </c>
      <c r="I19" s="303"/>
      <c r="J19" s="133">
        <v>0</v>
      </c>
      <c r="K19" s="133">
        <f>J19*関係係数シート!F17</f>
        <v>0</v>
      </c>
      <c r="L19" s="135">
        <f>J19*関係係数シート!E17</f>
        <v>0</v>
      </c>
      <c r="M19" s="147"/>
      <c r="N19" s="304"/>
      <c r="O19" s="305"/>
      <c r="P19" s="133">
        <f>$O$45*関係係数シート!G17</f>
        <v>0</v>
      </c>
      <c r="Q19" s="133">
        <f>P19*関係係数シート!D17</f>
        <v>0</v>
      </c>
      <c r="R19" s="133">
        <v>0</v>
      </c>
      <c r="S19" s="133">
        <f>R19*関係係数シート!F17</f>
        <v>0</v>
      </c>
      <c r="T19" s="135">
        <f>R19*関係係数シート!E17</f>
        <v>0</v>
      </c>
      <c r="U19" s="147"/>
      <c r="V19" s="148">
        <f>ROUND(F19*関係係数シート!$H17,0)</f>
        <v>0</v>
      </c>
      <c r="W19" s="148">
        <f>ROUND(J19*関係係数シート!$H17,0)</f>
        <v>0</v>
      </c>
      <c r="X19" s="306">
        <f>ROUND(R19*関係係数シート!$H17,0)</f>
        <v>0</v>
      </c>
      <c r="Y19" s="306">
        <f>ROUND(F19*関係係数シート!$I17,0)</f>
        <v>0</v>
      </c>
      <c r="Z19" s="307">
        <f>ROUND(J19*関係係数シート!$I17,0)</f>
        <v>0</v>
      </c>
      <c r="AA19" s="308">
        <f>ROUND(R19*関係係数シート!$I17,0)</f>
        <v>0</v>
      </c>
    </row>
    <row r="20" spans="2:27" ht="19.5" customHeight="1" x14ac:dyDescent="0.15">
      <c r="B20" s="299" t="s">
        <v>29</v>
      </c>
      <c r="C20" s="300" t="s">
        <v>115</v>
      </c>
      <c r="D20" s="301">
        <f>計算シート１!D19</f>
        <v>0</v>
      </c>
      <c r="E20" s="309"/>
      <c r="F20" s="133">
        <f>計算シート１!F19</f>
        <v>0</v>
      </c>
      <c r="G20" s="133">
        <f>F20*関係係数シート!F18</f>
        <v>0</v>
      </c>
      <c r="H20" s="133">
        <f>F20*関係係数シート!E18</f>
        <v>0</v>
      </c>
      <c r="I20" s="303"/>
      <c r="J20" s="133">
        <v>0</v>
      </c>
      <c r="K20" s="133">
        <f>J20*関係係数シート!F18</f>
        <v>0</v>
      </c>
      <c r="L20" s="135">
        <f>J20*関係係数シート!E18</f>
        <v>0</v>
      </c>
      <c r="M20" s="147"/>
      <c r="N20" s="304"/>
      <c r="O20" s="305"/>
      <c r="P20" s="133">
        <f>$O$45*関係係数シート!G18</f>
        <v>0</v>
      </c>
      <c r="Q20" s="133">
        <f>P20*関係係数シート!D18</f>
        <v>0</v>
      </c>
      <c r="R20" s="133">
        <v>0</v>
      </c>
      <c r="S20" s="133">
        <f>R20*関係係数シート!F18</f>
        <v>0</v>
      </c>
      <c r="T20" s="135">
        <f>R20*関係係数シート!E18</f>
        <v>0</v>
      </c>
      <c r="U20" s="147"/>
      <c r="V20" s="148">
        <f>ROUND(F20*関係係数シート!$H18,0)</f>
        <v>0</v>
      </c>
      <c r="W20" s="148">
        <f>ROUND(J20*関係係数シート!$H18,0)</f>
        <v>0</v>
      </c>
      <c r="X20" s="306">
        <f>ROUND(R20*関係係数シート!$H18,0)</f>
        <v>0</v>
      </c>
      <c r="Y20" s="306">
        <f>ROUND(F20*関係係数シート!$I18,0)</f>
        <v>0</v>
      </c>
      <c r="Z20" s="307">
        <f>ROUND(J20*関係係数シート!$I18,0)</f>
        <v>0</v>
      </c>
      <c r="AA20" s="308">
        <f>ROUND(R20*関係係数シート!$I18,0)</f>
        <v>0</v>
      </c>
    </row>
    <row r="21" spans="2:27" ht="19.5" customHeight="1" x14ac:dyDescent="0.15">
      <c r="B21" s="299" t="s">
        <v>30</v>
      </c>
      <c r="C21" s="300" t="s">
        <v>224</v>
      </c>
      <c r="D21" s="301">
        <f>計算シート１!D20</f>
        <v>0</v>
      </c>
      <c r="E21" s="309"/>
      <c r="F21" s="133">
        <f>計算シート１!F20</f>
        <v>0</v>
      </c>
      <c r="G21" s="133">
        <f>F21*関係係数シート!F19</f>
        <v>0</v>
      </c>
      <c r="H21" s="133">
        <f>F21*関係係数シート!E19</f>
        <v>0</v>
      </c>
      <c r="I21" s="303"/>
      <c r="J21" s="133">
        <v>0</v>
      </c>
      <c r="K21" s="133">
        <f>J21*関係係数シート!F19</f>
        <v>0</v>
      </c>
      <c r="L21" s="135">
        <f>J21*関係係数シート!E19</f>
        <v>0</v>
      </c>
      <c r="M21" s="147"/>
      <c r="N21" s="304"/>
      <c r="O21" s="305"/>
      <c r="P21" s="133">
        <f>$O$45*関係係数シート!G19</f>
        <v>0</v>
      </c>
      <c r="Q21" s="133">
        <f>P21*関係係数シート!D19</f>
        <v>0</v>
      </c>
      <c r="R21" s="133">
        <v>0</v>
      </c>
      <c r="S21" s="133">
        <f>R21*関係係数シート!F19</f>
        <v>0</v>
      </c>
      <c r="T21" s="135">
        <f>R21*関係係数シート!E19</f>
        <v>0</v>
      </c>
      <c r="U21" s="147"/>
      <c r="V21" s="148">
        <f>ROUND(F21*関係係数シート!$H19,0)</f>
        <v>0</v>
      </c>
      <c r="W21" s="148">
        <f>ROUND(J21*関係係数シート!$H19,0)</f>
        <v>0</v>
      </c>
      <c r="X21" s="306">
        <f>ROUND(R21*関係係数シート!$H19,0)</f>
        <v>0</v>
      </c>
      <c r="Y21" s="306">
        <f>ROUND(F21*関係係数シート!$I19,0)</f>
        <v>0</v>
      </c>
      <c r="Z21" s="307">
        <f>ROUND(J21*関係係数シート!$I19,0)</f>
        <v>0</v>
      </c>
      <c r="AA21" s="308">
        <f>ROUND(R21*関係係数シート!$I19,0)</f>
        <v>0</v>
      </c>
    </row>
    <row r="22" spans="2:27" ht="19.5" customHeight="1" x14ac:dyDescent="0.15">
      <c r="B22" s="299" t="s">
        <v>31</v>
      </c>
      <c r="C22" s="300" t="s">
        <v>225</v>
      </c>
      <c r="D22" s="301">
        <f>計算シート１!D21</f>
        <v>0</v>
      </c>
      <c r="E22" s="309"/>
      <c r="F22" s="133">
        <f>計算シート１!F21</f>
        <v>0</v>
      </c>
      <c r="G22" s="133">
        <f>F22*関係係数シート!F20</f>
        <v>0</v>
      </c>
      <c r="H22" s="133">
        <f>F22*関係係数シート!E20</f>
        <v>0</v>
      </c>
      <c r="I22" s="303"/>
      <c r="J22" s="133">
        <v>0</v>
      </c>
      <c r="K22" s="133">
        <f>J22*関係係数シート!F20</f>
        <v>0</v>
      </c>
      <c r="L22" s="135">
        <f>J22*関係係数シート!E20</f>
        <v>0</v>
      </c>
      <c r="M22" s="147"/>
      <c r="N22" s="304"/>
      <c r="O22" s="305"/>
      <c r="P22" s="133">
        <f>$O$45*関係係数シート!G20</f>
        <v>0</v>
      </c>
      <c r="Q22" s="133">
        <f>P22*関係係数シート!D20</f>
        <v>0</v>
      </c>
      <c r="R22" s="133">
        <v>0</v>
      </c>
      <c r="S22" s="133">
        <f>R22*関係係数シート!F20</f>
        <v>0</v>
      </c>
      <c r="T22" s="135">
        <f>R22*関係係数シート!E20</f>
        <v>0</v>
      </c>
      <c r="U22" s="147"/>
      <c r="V22" s="148">
        <f>ROUND(F22*関係係数シート!$H20,0)</f>
        <v>0</v>
      </c>
      <c r="W22" s="148">
        <f>ROUND(J22*関係係数シート!$H20,0)</f>
        <v>0</v>
      </c>
      <c r="X22" s="306">
        <f>ROUND(R22*関係係数シート!$H20,0)</f>
        <v>0</v>
      </c>
      <c r="Y22" s="306">
        <f>ROUND(F22*関係係数シート!$I20,0)</f>
        <v>0</v>
      </c>
      <c r="Z22" s="307">
        <f>ROUND(J22*関係係数シート!$I20,0)</f>
        <v>0</v>
      </c>
      <c r="AA22" s="308">
        <f>ROUND(R22*関係係数シート!$I20,0)</f>
        <v>0</v>
      </c>
    </row>
    <row r="23" spans="2:27" ht="19.5" customHeight="1" x14ac:dyDescent="0.15">
      <c r="B23" s="299" t="s">
        <v>32</v>
      </c>
      <c r="C23" s="300" t="s">
        <v>67</v>
      </c>
      <c r="D23" s="301">
        <f>計算シート１!D22</f>
        <v>0</v>
      </c>
      <c r="E23" s="309"/>
      <c r="F23" s="133">
        <f>計算シート１!F22</f>
        <v>0</v>
      </c>
      <c r="G23" s="133">
        <f>F23*関係係数シート!F21</f>
        <v>0</v>
      </c>
      <c r="H23" s="133">
        <f>F23*関係係数シート!E21</f>
        <v>0</v>
      </c>
      <c r="I23" s="303"/>
      <c r="J23" s="133">
        <v>0</v>
      </c>
      <c r="K23" s="133">
        <f>J23*関係係数シート!F21</f>
        <v>0</v>
      </c>
      <c r="L23" s="135">
        <f>J23*関係係数シート!E21</f>
        <v>0</v>
      </c>
      <c r="M23" s="147"/>
      <c r="N23" s="304"/>
      <c r="O23" s="305"/>
      <c r="P23" s="133">
        <f>$O$45*関係係数シート!G21</f>
        <v>0</v>
      </c>
      <c r="Q23" s="133">
        <f>P23*関係係数シート!D21</f>
        <v>0</v>
      </c>
      <c r="R23" s="133">
        <v>0</v>
      </c>
      <c r="S23" s="133">
        <f>R23*関係係数シート!F21</f>
        <v>0</v>
      </c>
      <c r="T23" s="135">
        <f>R23*関係係数シート!E21</f>
        <v>0</v>
      </c>
      <c r="U23" s="147"/>
      <c r="V23" s="148">
        <f>ROUND(F23*関係係数シート!$H21,0)</f>
        <v>0</v>
      </c>
      <c r="W23" s="148">
        <f>ROUND(J23*関係係数シート!$H21,0)</f>
        <v>0</v>
      </c>
      <c r="X23" s="306">
        <f>ROUND(R23*関係係数シート!$H21,0)</f>
        <v>0</v>
      </c>
      <c r="Y23" s="306">
        <f>ROUND(F23*関係係数シート!$I21,0)</f>
        <v>0</v>
      </c>
      <c r="Z23" s="307">
        <f>ROUND(J23*関係係数シート!$I21,0)</f>
        <v>0</v>
      </c>
      <c r="AA23" s="308">
        <f>ROUND(R23*関係係数シート!$I21,0)</f>
        <v>0</v>
      </c>
    </row>
    <row r="24" spans="2:27" ht="19.5" customHeight="1" x14ac:dyDescent="0.15">
      <c r="B24" s="299" t="s">
        <v>33</v>
      </c>
      <c r="C24" s="300" t="s">
        <v>7</v>
      </c>
      <c r="D24" s="301">
        <f>計算シート１!D23</f>
        <v>0</v>
      </c>
      <c r="E24" s="309"/>
      <c r="F24" s="133">
        <f>計算シート１!F23</f>
        <v>0</v>
      </c>
      <c r="G24" s="133">
        <f>F24*関係係数シート!F22</f>
        <v>0</v>
      </c>
      <c r="H24" s="133">
        <f>F24*関係係数シート!E22</f>
        <v>0</v>
      </c>
      <c r="I24" s="303"/>
      <c r="J24" s="133">
        <v>0</v>
      </c>
      <c r="K24" s="133">
        <f>J24*関係係数シート!F22</f>
        <v>0</v>
      </c>
      <c r="L24" s="135">
        <f>J24*関係係数シート!E22</f>
        <v>0</v>
      </c>
      <c r="M24" s="147"/>
      <c r="N24" s="304"/>
      <c r="O24" s="305"/>
      <c r="P24" s="133">
        <f>$O$45*関係係数シート!G22</f>
        <v>0</v>
      </c>
      <c r="Q24" s="133">
        <f>P24*関係係数シート!D22</f>
        <v>0</v>
      </c>
      <c r="R24" s="133">
        <v>0</v>
      </c>
      <c r="S24" s="133">
        <f>R24*関係係数シート!F22</f>
        <v>0</v>
      </c>
      <c r="T24" s="135">
        <f>R24*関係係数シート!E22</f>
        <v>0</v>
      </c>
      <c r="U24" s="147"/>
      <c r="V24" s="148">
        <f>ROUND(F24*関係係数シート!$H22,0)</f>
        <v>0</v>
      </c>
      <c r="W24" s="148">
        <f>ROUND(J24*関係係数シート!$H22,0)</f>
        <v>0</v>
      </c>
      <c r="X24" s="306">
        <f>ROUND(R24*関係係数シート!$H22,0)</f>
        <v>0</v>
      </c>
      <c r="Y24" s="306">
        <f>ROUND(F24*関係係数シート!$I22,0)</f>
        <v>0</v>
      </c>
      <c r="Z24" s="307">
        <f>ROUND(J24*関係係数シート!$I22,0)</f>
        <v>0</v>
      </c>
      <c r="AA24" s="308">
        <f>ROUND(R24*関係係数シート!$I22,0)</f>
        <v>0</v>
      </c>
    </row>
    <row r="25" spans="2:27" ht="19.5" customHeight="1" x14ac:dyDescent="0.15">
      <c r="B25" s="299" t="s">
        <v>34</v>
      </c>
      <c r="C25" s="300" t="s">
        <v>8</v>
      </c>
      <c r="D25" s="301">
        <f>計算シート１!D24</f>
        <v>0</v>
      </c>
      <c r="E25" s="309"/>
      <c r="F25" s="133">
        <f>計算シート１!F24</f>
        <v>0</v>
      </c>
      <c r="G25" s="133">
        <f>F25*関係係数シート!F23</f>
        <v>0</v>
      </c>
      <c r="H25" s="133">
        <f>F25*関係係数シート!E23</f>
        <v>0</v>
      </c>
      <c r="I25" s="303"/>
      <c r="J25" s="133">
        <v>0</v>
      </c>
      <c r="K25" s="133">
        <f>J25*関係係数シート!F23</f>
        <v>0</v>
      </c>
      <c r="L25" s="135">
        <f>J25*関係係数シート!E23</f>
        <v>0</v>
      </c>
      <c r="M25" s="147"/>
      <c r="N25" s="304"/>
      <c r="O25" s="305"/>
      <c r="P25" s="133">
        <f>$O$45*関係係数シート!G23</f>
        <v>0</v>
      </c>
      <c r="Q25" s="133">
        <f>P25*関係係数シート!D23</f>
        <v>0</v>
      </c>
      <c r="R25" s="133">
        <v>0</v>
      </c>
      <c r="S25" s="133">
        <f>R25*関係係数シート!F23</f>
        <v>0</v>
      </c>
      <c r="T25" s="135">
        <f>R25*関係係数シート!E23</f>
        <v>0</v>
      </c>
      <c r="U25" s="147"/>
      <c r="V25" s="148">
        <f>ROUND(F25*関係係数シート!$H23,0)</f>
        <v>0</v>
      </c>
      <c r="W25" s="148">
        <f>ROUND(J25*関係係数シート!$H23,0)</f>
        <v>0</v>
      </c>
      <c r="X25" s="306">
        <f>ROUND(R25*関係係数シート!$H23,0)</f>
        <v>0</v>
      </c>
      <c r="Y25" s="306">
        <f>ROUND(F25*関係係数シート!$I23,0)</f>
        <v>0</v>
      </c>
      <c r="Z25" s="307">
        <f>ROUND(J25*関係係数シート!$I23,0)</f>
        <v>0</v>
      </c>
      <c r="AA25" s="308">
        <f>ROUND(R25*関係係数シート!$I23,0)</f>
        <v>0</v>
      </c>
    </row>
    <row r="26" spans="2:27" ht="19.5" customHeight="1" x14ac:dyDescent="0.15">
      <c r="B26" s="299" t="s">
        <v>35</v>
      </c>
      <c r="C26" s="300" t="s">
        <v>9</v>
      </c>
      <c r="D26" s="301">
        <f>計算シート１!D25</f>
        <v>0</v>
      </c>
      <c r="E26" s="309"/>
      <c r="F26" s="133">
        <f>計算シート１!F25</f>
        <v>0</v>
      </c>
      <c r="G26" s="133">
        <f>F26*関係係数シート!F24</f>
        <v>0</v>
      </c>
      <c r="H26" s="133">
        <f>F26*関係係数シート!E24</f>
        <v>0</v>
      </c>
      <c r="I26" s="303"/>
      <c r="J26" s="133">
        <v>0</v>
      </c>
      <c r="K26" s="133">
        <f>J26*関係係数シート!F24</f>
        <v>0</v>
      </c>
      <c r="L26" s="135">
        <f>J26*関係係数シート!E24</f>
        <v>0</v>
      </c>
      <c r="M26" s="147"/>
      <c r="N26" s="304"/>
      <c r="O26" s="305"/>
      <c r="P26" s="133">
        <f>$O$45*関係係数シート!G24</f>
        <v>0</v>
      </c>
      <c r="Q26" s="133">
        <f>P26*関係係数シート!D24</f>
        <v>0</v>
      </c>
      <c r="R26" s="133">
        <v>0</v>
      </c>
      <c r="S26" s="133">
        <f>R26*関係係数シート!F24</f>
        <v>0</v>
      </c>
      <c r="T26" s="135">
        <f>R26*関係係数シート!E24</f>
        <v>0</v>
      </c>
      <c r="U26" s="147"/>
      <c r="V26" s="148">
        <f>ROUND(F26*関係係数シート!$H24,0)</f>
        <v>0</v>
      </c>
      <c r="W26" s="148">
        <f>ROUND(J26*関係係数シート!$H24,0)</f>
        <v>0</v>
      </c>
      <c r="X26" s="306">
        <f>ROUND(R26*関係係数シート!$H24,0)</f>
        <v>0</v>
      </c>
      <c r="Y26" s="306">
        <f>ROUND(F26*関係係数シート!$I24,0)</f>
        <v>0</v>
      </c>
      <c r="Z26" s="307">
        <f>ROUND(J26*関係係数シート!$I24,0)</f>
        <v>0</v>
      </c>
      <c r="AA26" s="308">
        <f>ROUND(R26*関係係数シート!$I24,0)</f>
        <v>0</v>
      </c>
    </row>
    <row r="27" spans="2:27" ht="19.5" customHeight="1" x14ac:dyDescent="0.15">
      <c r="B27" s="299" t="s">
        <v>36</v>
      </c>
      <c r="C27" s="300" t="s">
        <v>226</v>
      </c>
      <c r="D27" s="301">
        <f>計算シート１!D26</f>
        <v>0</v>
      </c>
      <c r="E27" s="309"/>
      <c r="F27" s="133">
        <f>計算シート１!F26</f>
        <v>0</v>
      </c>
      <c r="G27" s="133">
        <f>F27*関係係数シート!F25</f>
        <v>0</v>
      </c>
      <c r="H27" s="133">
        <f>F27*関係係数シート!E25</f>
        <v>0</v>
      </c>
      <c r="I27" s="303"/>
      <c r="J27" s="133">
        <v>0</v>
      </c>
      <c r="K27" s="133">
        <f>J27*関係係数シート!F25</f>
        <v>0</v>
      </c>
      <c r="L27" s="135">
        <f>J27*関係係数シート!E25</f>
        <v>0</v>
      </c>
      <c r="M27" s="147"/>
      <c r="N27" s="304"/>
      <c r="O27" s="305"/>
      <c r="P27" s="133">
        <f>$O$45*関係係数シート!G25</f>
        <v>0</v>
      </c>
      <c r="Q27" s="133">
        <f>P27*関係係数シート!D25</f>
        <v>0</v>
      </c>
      <c r="R27" s="133">
        <v>0</v>
      </c>
      <c r="S27" s="133">
        <f>R27*関係係数シート!F25</f>
        <v>0</v>
      </c>
      <c r="T27" s="135">
        <f>R27*関係係数シート!E25</f>
        <v>0</v>
      </c>
      <c r="U27" s="147"/>
      <c r="V27" s="148">
        <f>ROUND(F27*関係係数シート!$H25,0)</f>
        <v>0</v>
      </c>
      <c r="W27" s="148">
        <f>ROUND(J27*関係係数シート!$H25,0)</f>
        <v>0</v>
      </c>
      <c r="X27" s="306">
        <f>ROUND(R27*関係係数シート!$H25,0)</f>
        <v>0</v>
      </c>
      <c r="Y27" s="306">
        <f>ROUND(F27*関係係数シート!$I25,0)</f>
        <v>0</v>
      </c>
      <c r="Z27" s="307">
        <f>ROUND(J27*関係係数シート!$I25,0)</f>
        <v>0</v>
      </c>
      <c r="AA27" s="308">
        <f>ROUND(R27*関係係数シート!$I25,0)</f>
        <v>0</v>
      </c>
    </row>
    <row r="28" spans="2:27" ht="19.5" customHeight="1" x14ac:dyDescent="0.15">
      <c r="B28" s="299" t="s">
        <v>37</v>
      </c>
      <c r="C28" s="300" t="s">
        <v>116</v>
      </c>
      <c r="D28" s="301">
        <f>計算シート１!D27</f>
        <v>0</v>
      </c>
      <c r="E28" s="309"/>
      <c r="F28" s="133">
        <f>計算シート１!F27</f>
        <v>0</v>
      </c>
      <c r="G28" s="133">
        <f>F28*関係係数シート!F26</f>
        <v>0</v>
      </c>
      <c r="H28" s="133">
        <f>F28*関係係数シート!E26</f>
        <v>0</v>
      </c>
      <c r="I28" s="303"/>
      <c r="J28" s="133">
        <v>0</v>
      </c>
      <c r="K28" s="133">
        <f>J28*関係係数シート!F26</f>
        <v>0</v>
      </c>
      <c r="L28" s="135">
        <f>J28*関係係数シート!E26</f>
        <v>0</v>
      </c>
      <c r="M28" s="147"/>
      <c r="N28" s="304"/>
      <c r="O28" s="305"/>
      <c r="P28" s="133">
        <f>$O$45*関係係数シート!G26</f>
        <v>0</v>
      </c>
      <c r="Q28" s="133">
        <f>P28*関係係数シート!D26</f>
        <v>0</v>
      </c>
      <c r="R28" s="133">
        <v>0</v>
      </c>
      <c r="S28" s="133">
        <f>R28*関係係数シート!F26</f>
        <v>0</v>
      </c>
      <c r="T28" s="135">
        <f>R28*関係係数シート!E26</f>
        <v>0</v>
      </c>
      <c r="U28" s="147"/>
      <c r="V28" s="148">
        <f>ROUND(F28*関係係数シート!$H26,0)</f>
        <v>0</v>
      </c>
      <c r="W28" s="148">
        <f>ROUND(J28*関係係数シート!$H26,0)</f>
        <v>0</v>
      </c>
      <c r="X28" s="306">
        <f>ROUND(R28*関係係数シート!$H26,0)</f>
        <v>0</v>
      </c>
      <c r="Y28" s="306">
        <f>ROUND(F28*関係係数シート!$I26,0)</f>
        <v>0</v>
      </c>
      <c r="Z28" s="307">
        <f>ROUND(J28*関係係数シート!$I26,0)</f>
        <v>0</v>
      </c>
      <c r="AA28" s="308">
        <f>ROUND(R28*関係係数シート!$I26,0)</f>
        <v>0</v>
      </c>
    </row>
    <row r="29" spans="2:27" ht="19.5" customHeight="1" x14ac:dyDescent="0.15">
      <c r="B29" s="299" t="s">
        <v>38</v>
      </c>
      <c r="C29" s="300" t="s">
        <v>227</v>
      </c>
      <c r="D29" s="301">
        <f>計算シート１!D28</f>
        <v>0</v>
      </c>
      <c r="E29" s="309"/>
      <c r="F29" s="133">
        <f>計算シート１!F28</f>
        <v>0</v>
      </c>
      <c r="G29" s="133">
        <f>F29*関係係数シート!F27</f>
        <v>0</v>
      </c>
      <c r="H29" s="133">
        <f>F29*関係係数シート!E27</f>
        <v>0</v>
      </c>
      <c r="I29" s="303"/>
      <c r="J29" s="133">
        <v>0</v>
      </c>
      <c r="K29" s="133">
        <f>J29*関係係数シート!F27</f>
        <v>0</v>
      </c>
      <c r="L29" s="135">
        <f>J29*関係係数シート!E27</f>
        <v>0</v>
      </c>
      <c r="M29" s="147"/>
      <c r="N29" s="304"/>
      <c r="O29" s="305"/>
      <c r="P29" s="133">
        <f>$O$45*関係係数シート!G27</f>
        <v>0</v>
      </c>
      <c r="Q29" s="133">
        <f>P29*関係係数シート!D27</f>
        <v>0</v>
      </c>
      <c r="R29" s="133">
        <v>0</v>
      </c>
      <c r="S29" s="133">
        <f>R29*関係係数シート!F27</f>
        <v>0</v>
      </c>
      <c r="T29" s="135">
        <f>R29*関係係数シート!E27</f>
        <v>0</v>
      </c>
      <c r="U29" s="147"/>
      <c r="V29" s="148">
        <f>ROUND(F29*関係係数シート!$H27,0)</f>
        <v>0</v>
      </c>
      <c r="W29" s="148">
        <f>ROUND(J29*関係係数シート!$H27,0)</f>
        <v>0</v>
      </c>
      <c r="X29" s="306">
        <f>ROUND(R29*関係係数シート!$H27,0)</f>
        <v>0</v>
      </c>
      <c r="Y29" s="306">
        <f>ROUND(F29*関係係数シート!$I27,0)</f>
        <v>0</v>
      </c>
      <c r="Z29" s="307">
        <f>ROUND(J29*関係係数シート!$I27,0)</f>
        <v>0</v>
      </c>
      <c r="AA29" s="308">
        <f>ROUND(R29*関係係数シート!$I27,0)</f>
        <v>0</v>
      </c>
    </row>
    <row r="30" spans="2:27" ht="19.5" customHeight="1" x14ac:dyDescent="0.15">
      <c r="B30" s="299" t="s">
        <v>39</v>
      </c>
      <c r="C30" s="300" t="s">
        <v>228</v>
      </c>
      <c r="D30" s="301">
        <f>計算シート１!D29</f>
        <v>0</v>
      </c>
      <c r="E30" s="309"/>
      <c r="F30" s="133">
        <f>計算シート１!F29</f>
        <v>0</v>
      </c>
      <c r="G30" s="133">
        <f>F30*関係係数シート!F28</f>
        <v>0</v>
      </c>
      <c r="H30" s="133">
        <f>F30*関係係数シート!E28</f>
        <v>0</v>
      </c>
      <c r="I30" s="303"/>
      <c r="J30" s="133">
        <v>0</v>
      </c>
      <c r="K30" s="133">
        <f>J30*関係係数シート!F28</f>
        <v>0</v>
      </c>
      <c r="L30" s="135">
        <f>J30*関係係数シート!E28</f>
        <v>0</v>
      </c>
      <c r="M30" s="147"/>
      <c r="N30" s="304"/>
      <c r="O30" s="305"/>
      <c r="P30" s="133">
        <f>$O$45*関係係数シート!G28</f>
        <v>0</v>
      </c>
      <c r="Q30" s="133">
        <f>P30*関係係数シート!D28</f>
        <v>0</v>
      </c>
      <c r="R30" s="133">
        <v>0</v>
      </c>
      <c r="S30" s="133">
        <f>R30*関係係数シート!F28</f>
        <v>0</v>
      </c>
      <c r="T30" s="135">
        <f>R30*関係係数シート!E28</f>
        <v>0</v>
      </c>
      <c r="U30" s="147"/>
      <c r="V30" s="148">
        <f>ROUND(F30*関係係数シート!$H28,0)</f>
        <v>0</v>
      </c>
      <c r="W30" s="148">
        <f>ROUND(J30*関係係数シート!$H28,0)</f>
        <v>0</v>
      </c>
      <c r="X30" s="306">
        <f>ROUND(R30*関係係数シート!$H28,0)</f>
        <v>0</v>
      </c>
      <c r="Y30" s="306">
        <f>ROUND(F30*関係係数シート!$I28,0)</f>
        <v>0</v>
      </c>
      <c r="Z30" s="307">
        <f>ROUND(J30*関係係数シート!$I28,0)</f>
        <v>0</v>
      </c>
      <c r="AA30" s="308">
        <f>ROUND(R30*関係係数シート!$I28,0)</f>
        <v>0</v>
      </c>
    </row>
    <row r="31" spans="2:27" ht="19.5" customHeight="1" x14ac:dyDescent="0.15">
      <c r="B31" s="299" t="s">
        <v>40</v>
      </c>
      <c r="C31" s="300" t="s">
        <v>10</v>
      </c>
      <c r="D31" s="301">
        <f>計算シート１!D30</f>
        <v>0</v>
      </c>
      <c r="E31" s="309"/>
      <c r="F31" s="133">
        <f>計算シート１!F30</f>
        <v>0</v>
      </c>
      <c r="G31" s="133">
        <f>F31*関係係数シート!F29</f>
        <v>0</v>
      </c>
      <c r="H31" s="133">
        <f>F31*関係係数シート!E29</f>
        <v>0</v>
      </c>
      <c r="I31" s="303"/>
      <c r="J31" s="133">
        <v>0</v>
      </c>
      <c r="K31" s="133">
        <f>J31*関係係数シート!F29</f>
        <v>0</v>
      </c>
      <c r="L31" s="135">
        <f>J31*関係係数シート!E29</f>
        <v>0</v>
      </c>
      <c r="M31" s="147"/>
      <c r="N31" s="304"/>
      <c r="O31" s="305"/>
      <c r="P31" s="133">
        <f>$O$45*関係係数シート!G29</f>
        <v>0</v>
      </c>
      <c r="Q31" s="133">
        <f>P31*関係係数シート!D29</f>
        <v>0</v>
      </c>
      <c r="R31" s="133">
        <v>0</v>
      </c>
      <c r="S31" s="133">
        <f>R31*関係係数シート!F29</f>
        <v>0</v>
      </c>
      <c r="T31" s="135">
        <f>R31*関係係数シート!E29</f>
        <v>0</v>
      </c>
      <c r="U31" s="147"/>
      <c r="V31" s="148">
        <f>ROUND(F31*関係係数シート!$H29,0)</f>
        <v>0</v>
      </c>
      <c r="W31" s="148">
        <f>ROUND(J31*関係係数シート!$H29,0)</f>
        <v>0</v>
      </c>
      <c r="X31" s="306">
        <f>ROUND(R31*関係係数シート!$H29,0)</f>
        <v>0</v>
      </c>
      <c r="Y31" s="306">
        <f>ROUND(F31*関係係数シート!$I29,0)</f>
        <v>0</v>
      </c>
      <c r="Z31" s="307">
        <f>ROUND(J31*関係係数シート!$I29,0)</f>
        <v>0</v>
      </c>
      <c r="AA31" s="308">
        <f>ROUND(R31*関係係数シート!$I29,0)</f>
        <v>0</v>
      </c>
    </row>
    <row r="32" spans="2:27" ht="19.5" customHeight="1" x14ac:dyDescent="0.15">
      <c r="B32" s="299" t="s">
        <v>41</v>
      </c>
      <c r="C32" s="300" t="s">
        <v>11</v>
      </c>
      <c r="D32" s="301">
        <f>計算シート１!D31</f>
        <v>0</v>
      </c>
      <c r="E32" s="309"/>
      <c r="F32" s="133">
        <f>計算シート１!F31</f>
        <v>0</v>
      </c>
      <c r="G32" s="133">
        <f>F32*関係係数シート!F30</f>
        <v>0</v>
      </c>
      <c r="H32" s="133">
        <f>F32*関係係数シート!E30</f>
        <v>0</v>
      </c>
      <c r="I32" s="303"/>
      <c r="J32" s="133">
        <v>0</v>
      </c>
      <c r="K32" s="133">
        <f>J32*関係係数シート!F30</f>
        <v>0</v>
      </c>
      <c r="L32" s="135">
        <f>J32*関係係数シート!E30</f>
        <v>0</v>
      </c>
      <c r="M32" s="147"/>
      <c r="N32" s="304"/>
      <c r="O32" s="305"/>
      <c r="P32" s="133">
        <f>$O$45*関係係数シート!G30</f>
        <v>0</v>
      </c>
      <c r="Q32" s="133">
        <f>P32*関係係数シート!D30</f>
        <v>0</v>
      </c>
      <c r="R32" s="133">
        <v>0</v>
      </c>
      <c r="S32" s="133">
        <f>R32*関係係数シート!F30</f>
        <v>0</v>
      </c>
      <c r="T32" s="135">
        <f>R32*関係係数シート!E30</f>
        <v>0</v>
      </c>
      <c r="U32" s="147"/>
      <c r="V32" s="148">
        <f>ROUND(F32*関係係数シート!$H30,0)</f>
        <v>0</v>
      </c>
      <c r="W32" s="148">
        <f>ROUND(J32*関係係数シート!$H30,0)</f>
        <v>0</v>
      </c>
      <c r="X32" s="306">
        <f>ROUND(R32*関係係数シート!$H30,0)</f>
        <v>0</v>
      </c>
      <c r="Y32" s="306">
        <f>ROUND(F32*関係係数シート!$I30,0)</f>
        <v>0</v>
      </c>
      <c r="Z32" s="307">
        <f>ROUND(J32*関係係数シート!$I30,0)</f>
        <v>0</v>
      </c>
      <c r="AA32" s="308">
        <f>ROUND(R32*関係係数シート!$I30,0)</f>
        <v>0</v>
      </c>
    </row>
    <row r="33" spans="2:27" ht="19.5" customHeight="1" x14ac:dyDescent="0.15">
      <c r="B33" s="299" t="s">
        <v>42</v>
      </c>
      <c r="C33" s="300" t="s">
        <v>229</v>
      </c>
      <c r="D33" s="326">
        <f>SUM(計算シート１!D32:D33)</f>
        <v>0</v>
      </c>
      <c r="E33" s="309"/>
      <c r="F33" s="327">
        <f>SUM(計算シート１!F32:F33)</f>
        <v>0</v>
      </c>
      <c r="G33" s="133">
        <f>F33*関係係数シート!F31</f>
        <v>0</v>
      </c>
      <c r="H33" s="133">
        <f>F33*関係係数シート!E31</f>
        <v>0</v>
      </c>
      <c r="I33" s="303"/>
      <c r="J33" s="133">
        <v>0</v>
      </c>
      <c r="K33" s="133">
        <f>J33*関係係数シート!F31</f>
        <v>0</v>
      </c>
      <c r="L33" s="135">
        <f>J33*関係係数シート!E31</f>
        <v>0</v>
      </c>
      <c r="M33" s="147"/>
      <c r="N33" s="304"/>
      <c r="O33" s="305"/>
      <c r="P33" s="133">
        <f>$O$45*関係係数シート!G31</f>
        <v>0</v>
      </c>
      <c r="Q33" s="133">
        <f>P33*関係係数シート!D31</f>
        <v>0</v>
      </c>
      <c r="R33" s="133">
        <v>0</v>
      </c>
      <c r="S33" s="133">
        <f>R33*関係係数シート!F31</f>
        <v>0</v>
      </c>
      <c r="T33" s="135">
        <f>R33*関係係数シート!E31</f>
        <v>0</v>
      </c>
      <c r="U33" s="147"/>
      <c r="V33" s="148">
        <f>ROUND(F33*関係係数シート!$H31,0)</f>
        <v>0</v>
      </c>
      <c r="W33" s="148">
        <f>ROUND(J33*関係係数シート!$H31,0)</f>
        <v>0</v>
      </c>
      <c r="X33" s="306">
        <f>ROUND(R33*関係係数シート!$H31,0)</f>
        <v>0</v>
      </c>
      <c r="Y33" s="306">
        <f>ROUND(F33*関係係数シート!$I31,0)</f>
        <v>0</v>
      </c>
      <c r="Z33" s="307">
        <f>ROUND(J33*関係係数シート!$I31,0)</f>
        <v>0</v>
      </c>
      <c r="AA33" s="308">
        <f>ROUND(R33*関係係数シート!$I31,0)</f>
        <v>0</v>
      </c>
    </row>
    <row r="34" spans="2:27" ht="19.5" customHeight="1" x14ac:dyDescent="0.15">
      <c r="B34" s="299" t="s">
        <v>43</v>
      </c>
      <c r="C34" s="300" t="s">
        <v>118</v>
      </c>
      <c r="D34" s="301">
        <f>計算シート１!D34</f>
        <v>0</v>
      </c>
      <c r="E34" s="309"/>
      <c r="F34" s="133">
        <f>計算シート１!F34</f>
        <v>0</v>
      </c>
      <c r="G34" s="133">
        <f>F34*関係係数シート!F32</f>
        <v>0</v>
      </c>
      <c r="H34" s="133">
        <f>F34*関係係数シート!E32</f>
        <v>0</v>
      </c>
      <c r="I34" s="303"/>
      <c r="J34" s="133">
        <v>0</v>
      </c>
      <c r="K34" s="133">
        <f>J34*関係係数シート!F32</f>
        <v>0</v>
      </c>
      <c r="L34" s="135">
        <f>J34*関係係数シート!E32</f>
        <v>0</v>
      </c>
      <c r="M34" s="147"/>
      <c r="N34" s="304"/>
      <c r="O34" s="305"/>
      <c r="P34" s="133">
        <f>$O$45*関係係数シート!G32</f>
        <v>0</v>
      </c>
      <c r="Q34" s="133">
        <f>P34*関係係数シート!D32</f>
        <v>0</v>
      </c>
      <c r="R34" s="133">
        <v>0</v>
      </c>
      <c r="S34" s="133">
        <f>R34*関係係数シート!F32</f>
        <v>0</v>
      </c>
      <c r="T34" s="135">
        <f>R34*関係係数シート!E32</f>
        <v>0</v>
      </c>
      <c r="U34" s="147"/>
      <c r="V34" s="148">
        <f>ROUND(F34*関係係数シート!$H32,0)</f>
        <v>0</v>
      </c>
      <c r="W34" s="148">
        <f>ROUND(J34*関係係数シート!$H32,0)</f>
        <v>0</v>
      </c>
      <c r="X34" s="306">
        <f>ROUND(R34*関係係数シート!$H32,0)</f>
        <v>0</v>
      </c>
      <c r="Y34" s="306">
        <f>ROUND(F34*関係係数シート!$I32,0)</f>
        <v>0</v>
      </c>
      <c r="Z34" s="307">
        <f>ROUND(J34*関係係数シート!$I32,0)</f>
        <v>0</v>
      </c>
      <c r="AA34" s="308">
        <f>ROUND(R34*関係係数シート!$I32,0)</f>
        <v>0</v>
      </c>
    </row>
    <row r="35" spans="2:27" ht="19.5" customHeight="1" x14ac:dyDescent="0.15">
      <c r="B35" s="299" t="s">
        <v>44</v>
      </c>
      <c r="C35" s="300" t="s">
        <v>12</v>
      </c>
      <c r="D35" s="301">
        <f>計算シート１!D35</f>
        <v>0</v>
      </c>
      <c r="E35" s="309"/>
      <c r="F35" s="133">
        <f>計算シート１!F35</f>
        <v>0</v>
      </c>
      <c r="G35" s="133">
        <f>F35*関係係数シート!F33</f>
        <v>0</v>
      </c>
      <c r="H35" s="133">
        <f>F35*関係係数シート!E33</f>
        <v>0</v>
      </c>
      <c r="I35" s="303"/>
      <c r="J35" s="133">
        <v>0</v>
      </c>
      <c r="K35" s="133">
        <f>J35*関係係数シート!F33</f>
        <v>0</v>
      </c>
      <c r="L35" s="135">
        <f>J35*関係係数シート!E33</f>
        <v>0</v>
      </c>
      <c r="M35" s="147"/>
      <c r="N35" s="304"/>
      <c r="O35" s="305"/>
      <c r="P35" s="133">
        <f>$O$45*関係係数シート!G33</f>
        <v>0</v>
      </c>
      <c r="Q35" s="133">
        <f>P35*関係係数シート!D33</f>
        <v>0</v>
      </c>
      <c r="R35" s="133">
        <v>0</v>
      </c>
      <c r="S35" s="133">
        <f>R35*関係係数シート!F33</f>
        <v>0</v>
      </c>
      <c r="T35" s="135">
        <f>R35*関係係数シート!E33</f>
        <v>0</v>
      </c>
      <c r="U35" s="147"/>
      <c r="V35" s="148">
        <f>ROUND(F35*関係係数シート!$H33,0)</f>
        <v>0</v>
      </c>
      <c r="W35" s="148">
        <f>ROUND(J35*関係係数シート!$H33,0)</f>
        <v>0</v>
      </c>
      <c r="X35" s="306">
        <f>ROUND(R35*関係係数シート!$H33,0)</f>
        <v>0</v>
      </c>
      <c r="Y35" s="306">
        <f>ROUND(F35*関係係数シート!$I33,0)</f>
        <v>0</v>
      </c>
      <c r="Z35" s="307">
        <f>ROUND(J35*関係係数シート!$I33,0)</f>
        <v>0</v>
      </c>
      <c r="AA35" s="308">
        <f>ROUND(R35*関係係数シート!$I33,0)</f>
        <v>0</v>
      </c>
    </row>
    <row r="36" spans="2:27" ht="19.5" customHeight="1" x14ac:dyDescent="0.15">
      <c r="B36" s="299" t="s">
        <v>45</v>
      </c>
      <c r="C36" s="300" t="s">
        <v>13</v>
      </c>
      <c r="D36" s="301">
        <f>計算シート１!D36</f>
        <v>0</v>
      </c>
      <c r="E36" s="309"/>
      <c r="F36" s="133">
        <f>計算シート１!F36</f>
        <v>0</v>
      </c>
      <c r="G36" s="133">
        <f>F36*関係係数シート!F34</f>
        <v>0</v>
      </c>
      <c r="H36" s="133">
        <f>F36*関係係数シート!E34</f>
        <v>0</v>
      </c>
      <c r="I36" s="303"/>
      <c r="J36" s="133">
        <v>0</v>
      </c>
      <c r="K36" s="133">
        <f>J36*関係係数シート!F34</f>
        <v>0</v>
      </c>
      <c r="L36" s="135">
        <f>J36*関係係数シート!E34</f>
        <v>0</v>
      </c>
      <c r="M36" s="147"/>
      <c r="N36" s="304"/>
      <c r="O36" s="305"/>
      <c r="P36" s="133">
        <f>$O$45*関係係数シート!G34</f>
        <v>0</v>
      </c>
      <c r="Q36" s="133">
        <f>P36*関係係数シート!D34</f>
        <v>0</v>
      </c>
      <c r="R36" s="133">
        <v>0</v>
      </c>
      <c r="S36" s="133">
        <f>R36*関係係数シート!F34</f>
        <v>0</v>
      </c>
      <c r="T36" s="135">
        <f>R36*関係係数シート!E34</f>
        <v>0</v>
      </c>
      <c r="U36" s="147"/>
      <c r="V36" s="148">
        <f>ROUND(F36*関係係数シート!$H34,0)</f>
        <v>0</v>
      </c>
      <c r="W36" s="148">
        <f>ROUND(J36*関係係数シート!$H34,0)</f>
        <v>0</v>
      </c>
      <c r="X36" s="306">
        <f>ROUND(R36*関係係数シート!$H34,0)</f>
        <v>0</v>
      </c>
      <c r="Y36" s="306">
        <f>ROUND(F36*関係係数シート!$I34,0)</f>
        <v>0</v>
      </c>
      <c r="Z36" s="307">
        <f>ROUND(J36*関係係数シート!$I34,0)</f>
        <v>0</v>
      </c>
      <c r="AA36" s="308">
        <f>ROUND(R36*関係係数シート!$I34,0)</f>
        <v>0</v>
      </c>
    </row>
    <row r="37" spans="2:27" ht="19.5" customHeight="1" x14ac:dyDescent="0.15">
      <c r="B37" s="299" t="s">
        <v>46</v>
      </c>
      <c r="C37" s="300" t="s">
        <v>230</v>
      </c>
      <c r="D37" s="301">
        <f>計算シート１!D37</f>
        <v>0</v>
      </c>
      <c r="E37" s="309"/>
      <c r="F37" s="133">
        <f>計算シート１!F37</f>
        <v>0</v>
      </c>
      <c r="G37" s="133">
        <f>F37*関係係数シート!F35</f>
        <v>0</v>
      </c>
      <c r="H37" s="133">
        <f>F37*関係係数シート!E35</f>
        <v>0</v>
      </c>
      <c r="I37" s="303"/>
      <c r="J37" s="133">
        <v>0</v>
      </c>
      <c r="K37" s="133">
        <f>J37*関係係数シート!F35</f>
        <v>0</v>
      </c>
      <c r="L37" s="135">
        <f>J37*関係係数シート!E35</f>
        <v>0</v>
      </c>
      <c r="M37" s="147"/>
      <c r="N37" s="304"/>
      <c r="O37" s="305"/>
      <c r="P37" s="133">
        <f>$O$45*関係係数シート!G35</f>
        <v>0</v>
      </c>
      <c r="Q37" s="133">
        <f>P37*関係係数シート!D35</f>
        <v>0</v>
      </c>
      <c r="R37" s="133">
        <v>0</v>
      </c>
      <c r="S37" s="133">
        <f>R37*関係係数シート!F35</f>
        <v>0</v>
      </c>
      <c r="T37" s="135">
        <f>R37*関係係数シート!E35</f>
        <v>0</v>
      </c>
      <c r="U37" s="147"/>
      <c r="V37" s="148">
        <f>ROUND(F37*関係係数シート!$H35,0)</f>
        <v>0</v>
      </c>
      <c r="W37" s="148">
        <f>ROUND(J37*関係係数シート!$H35,0)</f>
        <v>0</v>
      </c>
      <c r="X37" s="306">
        <f>ROUND(R37*関係係数シート!$H35,0)</f>
        <v>0</v>
      </c>
      <c r="Y37" s="306">
        <f>ROUND(F37*関係係数シート!$I35,0)</f>
        <v>0</v>
      </c>
      <c r="Z37" s="307">
        <f>ROUND(J37*関係係数シート!$I35,0)</f>
        <v>0</v>
      </c>
      <c r="AA37" s="308">
        <f>ROUND(R37*関係係数シート!$I35,0)</f>
        <v>0</v>
      </c>
    </row>
    <row r="38" spans="2:27" ht="19.5" customHeight="1" x14ac:dyDescent="0.15">
      <c r="B38" s="299" t="s">
        <v>47</v>
      </c>
      <c r="C38" s="300" t="s">
        <v>231</v>
      </c>
      <c r="D38" s="301">
        <f>計算シート１!D38</f>
        <v>0</v>
      </c>
      <c r="E38" s="309"/>
      <c r="F38" s="133">
        <f>計算シート１!F38</f>
        <v>0</v>
      </c>
      <c r="G38" s="133">
        <f>F38*関係係数シート!F36</f>
        <v>0</v>
      </c>
      <c r="H38" s="133">
        <f>F38*関係係数シート!E36</f>
        <v>0</v>
      </c>
      <c r="I38" s="303"/>
      <c r="J38" s="133">
        <v>0</v>
      </c>
      <c r="K38" s="133">
        <f>J38*関係係数シート!F36</f>
        <v>0</v>
      </c>
      <c r="L38" s="135">
        <f>J38*関係係数シート!E36</f>
        <v>0</v>
      </c>
      <c r="M38" s="147"/>
      <c r="N38" s="304"/>
      <c r="O38" s="305"/>
      <c r="P38" s="133">
        <f>$O$45*関係係数シート!G36</f>
        <v>0</v>
      </c>
      <c r="Q38" s="133">
        <f>P38*関係係数シート!D36</f>
        <v>0</v>
      </c>
      <c r="R38" s="133">
        <v>0</v>
      </c>
      <c r="S38" s="133">
        <f>R38*関係係数シート!F36</f>
        <v>0</v>
      </c>
      <c r="T38" s="135">
        <f>R38*関係係数シート!E36</f>
        <v>0</v>
      </c>
      <c r="U38" s="147"/>
      <c r="V38" s="148">
        <f>ROUND(F38*関係係数シート!$H36,0)</f>
        <v>0</v>
      </c>
      <c r="W38" s="148">
        <f>ROUND(J38*関係係数シート!$H36,0)</f>
        <v>0</v>
      </c>
      <c r="X38" s="306">
        <f>ROUND(R38*関係係数シート!$H36,0)</f>
        <v>0</v>
      </c>
      <c r="Y38" s="306">
        <f>ROUND(F38*関係係数シート!$I36,0)</f>
        <v>0</v>
      </c>
      <c r="Z38" s="307">
        <f>ROUND(J38*関係係数シート!$I36,0)</f>
        <v>0</v>
      </c>
      <c r="AA38" s="308">
        <f>ROUND(R38*関係係数シート!$I36,0)</f>
        <v>0</v>
      </c>
    </row>
    <row r="39" spans="2:27" ht="19.5" customHeight="1" x14ac:dyDescent="0.15">
      <c r="B39" s="299" t="s">
        <v>48</v>
      </c>
      <c r="C39" s="300" t="s">
        <v>14</v>
      </c>
      <c r="D39" s="301">
        <f>計算シート１!D39</f>
        <v>0</v>
      </c>
      <c r="E39" s="309"/>
      <c r="F39" s="133">
        <f>計算シート１!F39</f>
        <v>0</v>
      </c>
      <c r="G39" s="133">
        <f>F39*関係係数シート!F37</f>
        <v>0</v>
      </c>
      <c r="H39" s="133">
        <f>F39*関係係数シート!E37</f>
        <v>0</v>
      </c>
      <c r="I39" s="303"/>
      <c r="J39" s="133">
        <v>0</v>
      </c>
      <c r="K39" s="133">
        <f>J39*関係係数シート!F37</f>
        <v>0</v>
      </c>
      <c r="L39" s="135">
        <f>J39*関係係数シート!E37</f>
        <v>0</v>
      </c>
      <c r="M39" s="147"/>
      <c r="N39" s="304"/>
      <c r="O39" s="305"/>
      <c r="P39" s="133">
        <f>$O$45*関係係数シート!G37</f>
        <v>0</v>
      </c>
      <c r="Q39" s="133">
        <f>P39*関係係数シート!D37</f>
        <v>0</v>
      </c>
      <c r="R39" s="133">
        <v>0</v>
      </c>
      <c r="S39" s="133">
        <f>R39*関係係数シート!F37</f>
        <v>0</v>
      </c>
      <c r="T39" s="135">
        <f>R39*関係係数シート!E37</f>
        <v>0</v>
      </c>
      <c r="U39" s="147"/>
      <c r="V39" s="148">
        <f>ROUND(F39*関係係数シート!$H37,0)</f>
        <v>0</v>
      </c>
      <c r="W39" s="148">
        <f>ROUND(J39*関係係数シート!$H37,0)</f>
        <v>0</v>
      </c>
      <c r="X39" s="306">
        <f>ROUND(R39*関係係数シート!$H37,0)</f>
        <v>0</v>
      </c>
      <c r="Y39" s="306">
        <f>ROUND(F39*関係係数シート!$I37,0)</f>
        <v>0</v>
      </c>
      <c r="Z39" s="307">
        <f>ROUND(J39*関係係数シート!$I37,0)</f>
        <v>0</v>
      </c>
      <c r="AA39" s="308">
        <f>ROUND(R39*関係係数シート!$I37,0)</f>
        <v>0</v>
      </c>
    </row>
    <row r="40" spans="2:27" ht="19.5" customHeight="1" x14ac:dyDescent="0.15">
      <c r="B40" s="299" t="s">
        <v>49</v>
      </c>
      <c r="C40" s="300" t="s">
        <v>292</v>
      </c>
      <c r="D40" s="301">
        <f>計算シート１!D40</f>
        <v>0</v>
      </c>
      <c r="E40" s="309"/>
      <c r="F40" s="133">
        <f>計算シート１!F40</f>
        <v>0</v>
      </c>
      <c r="G40" s="133">
        <f>F40*関係係数シート!F38</f>
        <v>0</v>
      </c>
      <c r="H40" s="133">
        <f>F40*関係係数シート!E38</f>
        <v>0</v>
      </c>
      <c r="I40" s="303"/>
      <c r="J40" s="133">
        <v>0</v>
      </c>
      <c r="K40" s="133">
        <f>J40*関係係数シート!F38</f>
        <v>0</v>
      </c>
      <c r="L40" s="135">
        <f>J40*関係係数シート!E38</f>
        <v>0</v>
      </c>
      <c r="M40" s="147"/>
      <c r="N40" s="304"/>
      <c r="O40" s="305"/>
      <c r="P40" s="133">
        <f>$O$45*関係係数シート!G38</f>
        <v>0</v>
      </c>
      <c r="Q40" s="133">
        <f>P40*関係係数シート!D38</f>
        <v>0</v>
      </c>
      <c r="R40" s="133">
        <v>0</v>
      </c>
      <c r="S40" s="133">
        <f>R40*関係係数シート!F38</f>
        <v>0</v>
      </c>
      <c r="T40" s="135">
        <f>R40*関係係数シート!E38</f>
        <v>0</v>
      </c>
      <c r="U40" s="147"/>
      <c r="V40" s="148">
        <f>ROUND(F40*関係係数シート!$H38,0)</f>
        <v>0</v>
      </c>
      <c r="W40" s="148">
        <f>ROUND(J40*関係係数シート!$H38,0)</f>
        <v>0</v>
      </c>
      <c r="X40" s="306">
        <f>ROUND(R40*関係係数シート!$H38,0)</f>
        <v>0</v>
      </c>
      <c r="Y40" s="306">
        <f>ROUND(F40*関係係数シート!$I38,0)</f>
        <v>0</v>
      </c>
      <c r="Z40" s="307">
        <f>ROUND(J40*関係係数シート!$I38,0)</f>
        <v>0</v>
      </c>
      <c r="AA40" s="308">
        <f>ROUND(R40*関係係数シート!$I38,0)</f>
        <v>0</v>
      </c>
    </row>
    <row r="41" spans="2:27" s="143" customFormat="1" ht="19.5" customHeight="1" x14ac:dyDescent="0.15">
      <c r="B41" s="310" t="s">
        <v>88</v>
      </c>
      <c r="C41" s="300" t="s">
        <v>232</v>
      </c>
      <c r="D41" s="301">
        <f>計算シート１!D41</f>
        <v>0</v>
      </c>
      <c r="E41" s="309"/>
      <c r="F41" s="133">
        <f>計算シート１!F41</f>
        <v>0</v>
      </c>
      <c r="G41" s="133">
        <f>F41*関係係数シート!F39</f>
        <v>0</v>
      </c>
      <c r="H41" s="133">
        <f>F41*関係係数シート!E39</f>
        <v>0</v>
      </c>
      <c r="I41" s="303"/>
      <c r="J41" s="133">
        <v>0</v>
      </c>
      <c r="K41" s="133">
        <f>J41*関係係数シート!F39</f>
        <v>0</v>
      </c>
      <c r="L41" s="135">
        <f>J41*関係係数シート!E39</f>
        <v>0</v>
      </c>
      <c r="M41" s="147"/>
      <c r="N41" s="304"/>
      <c r="O41" s="305"/>
      <c r="P41" s="133">
        <f>$O$45*関係係数シート!G39</f>
        <v>0</v>
      </c>
      <c r="Q41" s="133">
        <f>P41*関係係数シート!D39</f>
        <v>0</v>
      </c>
      <c r="R41" s="133">
        <v>0</v>
      </c>
      <c r="S41" s="133">
        <f>R41*関係係数シート!F39</f>
        <v>0</v>
      </c>
      <c r="T41" s="135">
        <f>R41*関係係数シート!E39</f>
        <v>0</v>
      </c>
      <c r="U41" s="147"/>
      <c r="V41" s="148">
        <f>ROUND(F41*関係係数シート!$H39,0)</f>
        <v>0</v>
      </c>
      <c r="W41" s="148">
        <f>ROUND(J41*関係係数シート!$H39,0)</f>
        <v>0</v>
      </c>
      <c r="X41" s="306">
        <f>ROUND(R41*関係係数シート!$H39,0)</f>
        <v>0</v>
      </c>
      <c r="Y41" s="306">
        <f>ROUND(F41*関係係数シート!$I39,0)</f>
        <v>0</v>
      </c>
      <c r="Z41" s="307">
        <f>ROUND(J41*関係係数シート!$I39,0)</f>
        <v>0</v>
      </c>
      <c r="AA41" s="308">
        <f>ROUND(R41*関係係数シート!$I39,0)</f>
        <v>0</v>
      </c>
    </row>
    <row r="42" spans="2:27" s="143" customFormat="1" ht="19.5" customHeight="1" x14ac:dyDescent="0.15">
      <c r="B42" s="299" t="s">
        <v>89</v>
      </c>
      <c r="C42" s="300" t="s">
        <v>233</v>
      </c>
      <c r="D42" s="301">
        <f>計算シート１!D42</f>
        <v>0</v>
      </c>
      <c r="E42" s="309"/>
      <c r="F42" s="133">
        <f>計算シート１!F42</f>
        <v>0</v>
      </c>
      <c r="G42" s="133">
        <f>F42*関係係数シート!F40</f>
        <v>0</v>
      </c>
      <c r="H42" s="133">
        <f>F42*関係係数シート!E40</f>
        <v>0</v>
      </c>
      <c r="I42" s="303"/>
      <c r="J42" s="133">
        <v>0</v>
      </c>
      <c r="K42" s="133">
        <f>J42*関係係数シート!F40</f>
        <v>0</v>
      </c>
      <c r="L42" s="135">
        <f>J42*関係係数シート!E40</f>
        <v>0</v>
      </c>
      <c r="M42" s="147"/>
      <c r="N42" s="304"/>
      <c r="O42" s="305"/>
      <c r="P42" s="133">
        <f>$O$45*関係係数シート!G40</f>
        <v>0</v>
      </c>
      <c r="Q42" s="133">
        <f>P42*関係係数シート!D40</f>
        <v>0</v>
      </c>
      <c r="R42" s="133">
        <v>0</v>
      </c>
      <c r="S42" s="133">
        <f>R42*関係係数シート!F40</f>
        <v>0</v>
      </c>
      <c r="T42" s="135">
        <f>R42*関係係数シート!E40</f>
        <v>0</v>
      </c>
      <c r="U42" s="147"/>
      <c r="V42" s="148">
        <f>ROUND(F42*関係係数シート!$H40,0)</f>
        <v>0</v>
      </c>
      <c r="W42" s="148">
        <f>ROUND(J42*関係係数シート!$H40,0)</f>
        <v>0</v>
      </c>
      <c r="X42" s="306">
        <f>ROUND(R42*関係係数シート!$H40,0)</f>
        <v>0</v>
      </c>
      <c r="Y42" s="306">
        <f>ROUND(F42*関係係数シート!$I40,0)</f>
        <v>0</v>
      </c>
      <c r="Z42" s="307">
        <f>ROUND(J42*関係係数シート!$I40,0)</f>
        <v>0</v>
      </c>
      <c r="AA42" s="308">
        <f>ROUND(R42*関係係数シート!$I40,0)</f>
        <v>0</v>
      </c>
    </row>
    <row r="43" spans="2:27" s="143" customFormat="1" ht="19.5" customHeight="1" x14ac:dyDescent="0.15">
      <c r="B43" s="310" t="s">
        <v>120</v>
      </c>
      <c r="C43" s="300" t="s">
        <v>15</v>
      </c>
      <c r="D43" s="301">
        <f>計算シート１!D43</f>
        <v>0</v>
      </c>
      <c r="E43" s="309"/>
      <c r="F43" s="133">
        <f>計算シート１!F43</f>
        <v>0</v>
      </c>
      <c r="G43" s="133">
        <f>F43*関係係数シート!F41</f>
        <v>0</v>
      </c>
      <c r="H43" s="133">
        <f>F43*関係係数シート!E41</f>
        <v>0</v>
      </c>
      <c r="I43" s="303"/>
      <c r="J43" s="133">
        <v>0</v>
      </c>
      <c r="K43" s="133">
        <f>J43*関係係数シート!F41</f>
        <v>0</v>
      </c>
      <c r="L43" s="135">
        <f>J43*関係係数シート!E41</f>
        <v>0</v>
      </c>
      <c r="M43" s="147"/>
      <c r="N43" s="304"/>
      <c r="O43" s="305"/>
      <c r="P43" s="133">
        <f>$O$45*関係係数シート!G41</f>
        <v>0</v>
      </c>
      <c r="Q43" s="133">
        <f>P43*関係係数シート!D41</f>
        <v>0</v>
      </c>
      <c r="R43" s="133">
        <v>0</v>
      </c>
      <c r="S43" s="133">
        <f>R43*関係係数シート!F41</f>
        <v>0</v>
      </c>
      <c r="T43" s="135">
        <f>R43*関係係数シート!E41</f>
        <v>0</v>
      </c>
      <c r="U43" s="147"/>
      <c r="V43" s="148">
        <f>ROUND(F43*関係係数シート!$H41,0)</f>
        <v>0</v>
      </c>
      <c r="W43" s="148">
        <f>ROUND(J43*関係係数シート!$H41,0)</f>
        <v>0</v>
      </c>
      <c r="X43" s="306">
        <f>ROUND(R43*関係係数シート!$H41,0)</f>
        <v>0</v>
      </c>
      <c r="Y43" s="306">
        <f>ROUND(F43*関係係数シート!$I41,0)</f>
        <v>0</v>
      </c>
      <c r="Z43" s="307">
        <f>ROUND(J43*関係係数シート!$I41,0)</f>
        <v>0</v>
      </c>
      <c r="AA43" s="308">
        <f>ROUND(R43*関係係数シート!$I41,0)</f>
        <v>0</v>
      </c>
    </row>
    <row r="44" spans="2:27" s="143" customFormat="1" ht="19.5" customHeight="1" thickBot="1" x14ac:dyDescent="0.2">
      <c r="B44" s="299" t="s">
        <v>123</v>
      </c>
      <c r="C44" s="300" t="s">
        <v>16</v>
      </c>
      <c r="D44" s="301">
        <f>計算シート１!D44</f>
        <v>0</v>
      </c>
      <c r="E44" s="309"/>
      <c r="F44" s="133">
        <f>計算シート１!F44</f>
        <v>0</v>
      </c>
      <c r="G44" s="133">
        <f>F44*関係係数シート!F42</f>
        <v>0</v>
      </c>
      <c r="H44" s="133">
        <f>F44*関係係数シート!E42</f>
        <v>0</v>
      </c>
      <c r="I44" s="303"/>
      <c r="J44" s="133">
        <v>0</v>
      </c>
      <c r="K44" s="133">
        <f>J44*関係係数シート!F42</f>
        <v>0</v>
      </c>
      <c r="L44" s="135">
        <f>J44*関係係数シート!E42</f>
        <v>0</v>
      </c>
      <c r="M44" s="147"/>
      <c r="N44" s="304"/>
      <c r="O44" s="305"/>
      <c r="P44" s="133">
        <f>$O$45*関係係数シート!G42</f>
        <v>0</v>
      </c>
      <c r="Q44" s="133">
        <f>P44*関係係数シート!D42</f>
        <v>0</v>
      </c>
      <c r="R44" s="133">
        <v>0</v>
      </c>
      <c r="S44" s="133">
        <f>R44*関係係数シート!F42</f>
        <v>0</v>
      </c>
      <c r="T44" s="135">
        <f>R44*関係係数シート!E42</f>
        <v>0</v>
      </c>
      <c r="U44" s="147"/>
      <c r="V44" s="311">
        <f>ROUND(F44*関係係数シート!$H42,0)</f>
        <v>0</v>
      </c>
      <c r="W44" s="311">
        <f>ROUND(J44*関係係数シート!$H42,0)</f>
        <v>0</v>
      </c>
      <c r="X44" s="312">
        <f>ROUND(R44*関係係数シート!$H42,0)</f>
        <v>0</v>
      </c>
      <c r="Y44" s="312">
        <f>ROUND(F44*関係係数シート!$I42,0)</f>
        <v>0</v>
      </c>
      <c r="Z44" s="313">
        <f>ROUND(J44*関係係数シート!$I42,0)</f>
        <v>0</v>
      </c>
      <c r="AA44" s="308">
        <f>ROUND(R44*関係係数シート!$I42,0)</f>
        <v>0</v>
      </c>
    </row>
    <row r="45" spans="2:27" ht="19.5" customHeight="1" thickBot="1" x14ac:dyDescent="0.2">
      <c r="B45" s="314"/>
      <c r="C45" s="315" t="s">
        <v>50</v>
      </c>
      <c r="D45" s="316">
        <f>SUM(D6:D44)</f>
        <v>0</v>
      </c>
      <c r="E45" s="317"/>
      <c r="F45" s="149">
        <f>SUM(F6:F44)</f>
        <v>0</v>
      </c>
      <c r="G45" s="149">
        <f t="shared" ref="G45:H45" si="0">SUM(G6:G44)</f>
        <v>0</v>
      </c>
      <c r="H45" s="149">
        <f t="shared" si="0"/>
        <v>0</v>
      </c>
      <c r="I45" s="303"/>
      <c r="J45" s="149">
        <f>SUM(J6:J44)</f>
        <v>0</v>
      </c>
      <c r="K45" s="149">
        <f>SUM(K6:K44)</f>
        <v>0</v>
      </c>
      <c r="L45" s="145">
        <f>SUM(L6:L44)</f>
        <v>0</v>
      </c>
      <c r="M45" s="147"/>
      <c r="N45" s="318">
        <f>関係係数シート!M5</f>
        <v>0.61430064307162602</v>
      </c>
      <c r="O45" s="319">
        <f>L45*N45</f>
        <v>0</v>
      </c>
      <c r="P45" s="149">
        <f>SUM(P6:P44)</f>
        <v>0</v>
      </c>
      <c r="Q45" s="149">
        <f>SUM(Q6:Q44)</f>
        <v>0</v>
      </c>
      <c r="R45" s="149">
        <f>SUM(R6:R44)</f>
        <v>0</v>
      </c>
      <c r="S45" s="149">
        <f>SUM(S6:S44)</f>
        <v>0</v>
      </c>
      <c r="T45" s="145">
        <f>SUM(T6:T44)</f>
        <v>0</v>
      </c>
      <c r="U45" s="147"/>
      <c r="V45" s="320">
        <f>SUM(V6:V44)</f>
        <v>0</v>
      </c>
      <c r="W45" s="320">
        <f>SUM(W6:W44)</f>
        <v>0</v>
      </c>
      <c r="X45" s="321">
        <f t="shared" ref="X45:AA45" si="1">SUM(X6:X44)</f>
        <v>0</v>
      </c>
      <c r="Y45" s="321">
        <f t="shared" si="1"/>
        <v>0</v>
      </c>
      <c r="Z45" s="321">
        <f t="shared" si="1"/>
        <v>0</v>
      </c>
      <c r="AA45" s="322">
        <f t="shared" si="1"/>
        <v>0</v>
      </c>
    </row>
    <row r="46" spans="2:27" ht="19.5" customHeight="1" thickBot="1" x14ac:dyDescent="0.2">
      <c r="I46" s="146"/>
    </row>
    <row r="47" spans="2:27" ht="19.5" customHeight="1" thickTop="1" thickBot="1" x14ac:dyDescent="0.2">
      <c r="C47" s="151" t="s">
        <v>149</v>
      </c>
      <c r="D47" s="323"/>
      <c r="E47" s="323"/>
      <c r="P47" s="324"/>
      <c r="Q47" s="325" t="s">
        <v>64</v>
      </c>
      <c r="R47" s="412">
        <f>IFERROR(SUM(J45,R45)/D45,0)</f>
        <v>0</v>
      </c>
    </row>
    <row r="48" spans="2:27" ht="12.75" customHeight="1" thickTop="1" x14ac:dyDescent="0.15"/>
    <row r="49" spans="2:21" ht="12.75" customHeight="1" x14ac:dyDescent="0.15"/>
    <row r="50" spans="2:21" ht="12.75" customHeight="1" x14ac:dyDescent="0.15"/>
    <row r="51" spans="2:21" ht="12.75" customHeight="1" x14ac:dyDescent="0.15">
      <c r="B51"/>
      <c r="E51"/>
      <c r="I51"/>
      <c r="M51"/>
      <c r="U51"/>
    </row>
  </sheetData>
  <mergeCells count="26">
    <mergeCell ref="O4:O5"/>
    <mergeCell ref="B4:C5"/>
    <mergeCell ref="D4:D5"/>
    <mergeCell ref="K4:K5"/>
    <mergeCell ref="F3:H3"/>
    <mergeCell ref="J3:L3"/>
    <mergeCell ref="F4:F5"/>
    <mergeCell ref="G4:G5"/>
    <mergeCell ref="J4:J5"/>
    <mergeCell ref="L4:L5"/>
    <mergeCell ref="V3:X3"/>
    <mergeCell ref="Y3:AA3"/>
    <mergeCell ref="H4:H5"/>
    <mergeCell ref="P4:P5"/>
    <mergeCell ref="V4:V5"/>
    <mergeCell ref="W4:W5"/>
    <mergeCell ref="X4:X5"/>
    <mergeCell ref="Y4:Y5"/>
    <mergeCell ref="Z4:Z5"/>
    <mergeCell ref="AA4:AA5"/>
    <mergeCell ref="N3:T3"/>
    <mergeCell ref="Q4:Q5"/>
    <mergeCell ref="R4:R5"/>
    <mergeCell ref="S4:S5"/>
    <mergeCell ref="T4:T5"/>
    <mergeCell ref="N4:N5"/>
  </mergeCells>
  <phoneticPr fontId="5"/>
  <pageMargins left="0.35" right="0.31" top="0.51" bottom="0.33" header="0.24" footer="0.21"/>
  <pageSetup paperSize="9" scale="70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BD43"/>
  <sheetViews>
    <sheetView zoomScaleNormal="100" workbookViewId="0">
      <pane ySplit="3" topLeftCell="A4" activePane="bottomLeft" state="frozen"/>
      <selection pane="bottomLeft" activeCell="J15" sqref="J15"/>
    </sheetView>
  </sheetViews>
  <sheetFormatPr defaultColWidth="18.625" defaultRowHeight="12.95" customHeight="1" x14ac:dyDescent="0.15"/>
  <cols>
    <col min="1" max="1" width="2.625" customWidth="1"/>
    <col min="2" max="2" width="4.625" customWidth="1"/>
    <col min="3" max="3" width="25.625" customWidth="1"/>
    <col min="4" max="9" width="11.125" customWidth="1"/>
    <col min="10" max="10" width="8.125" customWidth="1"/>
    <col min="11" max="13" width="11.125" customWidth="1"/>
    <col min="14" max="14" width="4.625" customWidth="1"/>
    <col min="15" max="15" width="8.125" customWidth="1"/>
    <col min="16" max="16" width="4.625" customWidth="1"/>
    <col min="17" max="17" width="25.625" customWidth="1"/>
    <col min="18" max="56" width="12.125" customWidth="1"/>
  </cols>
  <sheetData>
    <row r="1" spans="2:56" ht="22.5" customHeight="1" thickBot="1" x14ac:dyDescent="0.2"/>
    <row r="2" spans="2:56" ht="19.5" customHeight="1" x14ac:dyDescent="0.15">
      <c r="B2" s="442"/>
      <c r="C2" s="443"/>
      <c r="D2" s="500" t="s">
        <v>56</v>
      </c>
      <c r="E2" s="498" t="s">
        <v>60</v>
      </c>
      <c r="F2" s="498" t="s">
        <v>61</v>
      </c>
      <c r="G2" s="498" t="s">
        <v>59</v>
      </c>
      <c r="H2" s="492" t="s">
        <v>65</v>
      </c>
      <c r="I2" s="490" t="s">
        <v>66</v>
      </c>
      <c r="P2" s="494" t="s">
        <v>140</v>
      </c>
      <c r="Q2" s="495"/>
      <c r="R2" s="111">
        <v>1</v>
      </c>
      <c r="S2" s="111">
        <v>2</v>
      </c>
      <c r="T2" s="111">
        <v>3</v>
      </c>
      <c r="U2" s="111">
        <v>4</v>
      </c>
      <c r="V2" s="111">
        <v>5</v>
      </c>
      <c r="W2" s="111">
        <v>6</v>
      </c>
      <c r="X2" s="111">
        <v>7</v>
      </c>
      <c r="Y2" s="111">
        <v>8</v>
      </c>
      <c r="Z2" s="111">
        <v>9</v>
      </c>
      <c r="AA2" s="111">
        <v>10</v>
      </c>
      <c r="AB2" s="111">
        <v>11</v>
      </c>
      <c r="AC2" s="111">
        <v>12</v>
      </c>
      <c r="AD2" s="111">
        <v>13</v>
      </c>
      <c r="AE2" s="111">
        <v>14</v>
      </c>
      <c r="AF2" s="111">
        <v>15</v>
      </c>
      <c r="AG2" s="111">
        <v>16</v>
      </c>
      <c r="AH2" s="111">
        <v>17</v>
      </c>
      <c r="AI2" s="111">
        <v>18</v>
      </c>
      <c r="AJ2" s="111">
        <v>19</v>
      </c>
      <c r="AK2" s="111">
        <v>20</v>
      </c>
      <c r="AL2" s="111">
        <v>21</v>
      </c>
      <c r="AM2" s="111">
        <v>22</v>
      </c>
      <c r="AN2" s="111">
        <v>23</v>
      </c>
      <c r="AO2" s="111">
        <v>24</v>
      </c>
      <c r="AP2" s="111">
        <v>25</v>
      </c>
      <c r="AQ2" s="111">
        <v>26</v>
      </c>
      <c r="AR2" s="111">
        <v>27</v>
      </c>
      <c r="AS2" s="111">
        <v>28</v>
      </c>
      <c r="AT2" s="111">
        <v>29</v>
      </c>
      <c r="AU2" s="111">
        <v>30</v>
      </c>
      <c r="AV2" s="111">
        <v>31</v>
      </c>
      <c r="AW2" s="111">
        <v>32</v>
      </c>
      <c r="AX2" s="111">
        <v>33</v>
      </c>
      <c r="AY2" s="111">
        <v>34</v>
      </c>
      <c r="AZ2" s="111">
        <v>35</v>
      </c>
      <c r="BA2" s="111">
        <v>36</v>
      </c>
      <c r="BB2" s="111">
        <v>37</v>
      </c>
      <c r="BC2" s="111">
        <v>38</v>
      </c>
      <c r="BD2" s="112">
        <v>39</v>
      </c>
    </row>
    <row r="3" spans="2:56" ht="45" customHeight="1" thickBot="1" x14ac:dyDescent="0.2">
      <c r="B3" s="444"/>
      <c r="C3" s="445"/>
      <c r="D3" s="501"/>
      <c r="E3" s="499"/>
      <c r="F3" s="499"/>
      <c r="G3" s="499"/>
      <c r="H3" s="493"/>
      <c r="I3" s="491"/>
      <c r="P3" s="496"/>
      <c r="Q3" s="497"/>
      <c r="R3" s="113" t="s">
        <v>218</v>
      </c>
      <c r="S3" s="113" t="s">
        <v>0</v>
      </c>
      <c r="T3" s="113" t="s">
        <v>114</v>
      </c>
      <c r="U3" s="113" t="s">
        <v>1</v>
      </c>
      <c r="V3" s="113" t="s">
        <v>2</v>
      </c>
      <c r="W3" s="113" t="s">
        <v>3</v>
      </c>
      <c r="X3" s="113" t="s">
        <v>4</v>
      </c>
      <c r="Y3" s="113" t="s">
        <v>219</v>
      </c>
      <c r="Z3" s="113" t="s">
        <v>5</v>
      </c>
      <c r="AA3" s="113" t="s">
        <v>220</v>
      </c>
      <c r="AB3" s="113" t="s">
        <v>6</v>
      </c>
      <c r="AC3" s="113" t="s">
        <v>221</v>
      </c>
      <c r="AD3" s="113" t="s">
        <v>222</v>
      </c>
      <c r="AE3" s="113" t="s">
        <v>223</v>
      </c>
      <c r="AF3" s="113" t="s">
        <v>115</v>
      </c>
      <c r="AG3" s="113" t="s">
        <v>224</v>
      </c>
      <c r="AH3" s="113" t="s">
        <v>225</v>
      </c>
      <c r="AI3" s="113" t="s">
        <v>67</v>
      </c>
      <c r="AJ3" s="113" t="s">
        <v>7</v>
      </c>
      <c r="AK3" s="113" t="s">
        <v>8</v>
      </c>
      <c r="AL3" s="113" t="s">
        <v>9</v>
      </c>
      <c r="AM3" s="113" t="s">
        <v>226</v>
      </c>
      <c r="AN3" s="113" t="s">
        <v>116</v>
      </c>
      <c r="AO3" s="113" t="s">
        <v>227</v>
      </c>
      <c r="AP3" s="113" t="s">
        <v>228</v>
      </c>
      <c r="AQ3" s="113" t="s">
        <v>10</v>
      </c>
      <c r="AR3" s="113" t="s">
        <v>11</v>
      </c>
      <c r="AS3" s="113" t="s">
        <v>229</v>
      </c>
      <c r="AT3" s="113" t="s">
        <v>118</v>
      </c>
      <c r="AU3" s="113" t="s">
        <v>12</v>
      </c>
      <c r="AV3" s="113" t="s">
        <v>13</v>
      </c>
      <c r="AW3" s="113" t="s">
        <v>230</v>
      </c>
      <c r="AX3" s="113" t="s">
        <v>231</v>
      </c>
      <c r="AY3" s="113" t="s">
        <v>14</v>
      </c>
      <c r="AZ3" s="116" t="s">
        <v>292</v>
      </c>
      <c r="BA3" s="114" t="s">
        <v>232</v>
      </c>
      <c r="BB3" s="114" t="s">
        <v>233</v>
      </c>
      <c r="BC3" s="114" t="s">
        <v>15</v>
      </c>
      <c r="BD3" s="115" t="s">
        <v>16</v>
      </c>
    </row>
    <row r="4" spans="2:56" ht="20.100000000000001" customHeight="1" thickBot="1" x14ac:dyDescent="0.2">
      <c r="B4" s="50" t="s">
        <v>57</v>
      </c>
      <c r="C4" s="52" t="s">
        <v>218</v>
      </c>
      <c r="D4" s="328">
        <v>0.48443593801958829</v>
      </c>
      <c r="E4" s="329">
        <v>0.12816884188724531</v>
      </c>
      <c r="F4" s="329">
        <v>0.51080120829418829</v>
      </c>
      <c r="G4" s="329">
        <v>1.6982125045901061E-2</v>
      </c>
      <c r="H4" s="330">
        <v>0.19972453464555273</v>
      </c>
      <c r="I4" s="331">
        <v>3.9705444590099351E-2</v>
      </c>
      <c r="K4" s="54" t="s">
        <v>62</v>
      </c>
      <c r="L4" s="55"/>
      <c r="M4" s="56" t="s">
        <v>124</v>
      </c>
      <c r="P4" s="50" t="s">
        <v>57</v>
      </c>
      <c r="Q4" s="52" t="s">
        <v>218</v>
      </c>
      <c r="R4" s="342">
        <v>1.0550476740419106</v>
      </c>
      <c r="S4" s="343">
        <v>2.6958794424150614E-5</v>
      </c>
      <c r="T4" s="343">
        <v>0.11110751926823675</v>
      </c>
      <c r="U4" s="343">
        <v>2.0733226757884502E-3</v>
      </c>
      <c r="V4" s="343">
        <v>3.8310601809613022E-3</v>
      </c>
      <c r="W4" s="343">
        <v>2.4574119152730545E-3</v>
      </c>
      <c r="X4" s="343">
        <v>1.5578792092923996E-5</v>
      </c>
      <c r="Y4" s="343">
        <v>4.5845496401321543E-5</v>
      </c>
      <c r="Z4" s="343">
        <v>5.4865595493632775E-5</v>
      </c>
      <c r="AA4" s="343">
        <v>4.1947035312946405E-5</v>
      </c>
      <c r="AB4" s="343">
        <v>9.595977634335642E-6</v>
      </c>
      <c r="AC4" s="343">
        <v>1.0165565476786861E-5</v>
      </c>
      <c r="AD4" s="343">
        <v>2.2522930123212627E-5</v>
      </c>
      <c r="AE4" s="343">
        <v>1.2089766918019903E-5</v>
      </c>
      <c r="AF4" s="343">
        <v>1.7204660720908202E-5</v>
      </c>
      <c r="AG4" s="343">
        <v>1.1793962161771841E-5</v>
      </c>
      <c r="AH4" s="343">
        <v>1.7275453505217862E-5</v>
      </c>
      <c r="AI4" s="343">
        <v>6.5461282878762942E-6</v>
      </c>
      <c r="AJ4" s="343">
        <v>2.0130591694920695E-3</v>
      </c>
      <c r="AK4" s="343">
        <v>4.03151448969619E-4</v>
      </c>
      <c r="AL4" s="343">
        <v>1.929590098573984E-5</v>
      </c>
      <c r="AM4" s="343">
        <v>3.747370368319964E-5</v>
      </c>
      <c r="AN4" s="343">
        <v>1.7574570960000577E-5</v>
      </c>
      <c r="AO4" s="343">
        <v>2.0205713683228635E-5</v>
      </c>
      <c r="AP4" s="343">
        <v>1.4553578576528313E-4</v>
      </c>
      <c r="AQ4" s="343">
        <v>2.5540300784491768E-5</v>
      </c>
      <c r="AR4" s="343">
        <v>1.0314373450350559E-5</v>
      </c>
      <c r="AS4" s="343">
        <v>4.6187408621026322E-5</v>
      </c>
      <c r="AT4" s="343">
        <v>6.6266212457236624E-5</v>
      </c>
      <c r="AU4" s="343">
        <v>5.3421450413408281E-5</v>
      </c>
      <c r="AV4" s="343">
        <v>1.5126885420297159E-3</v>
      </c>
      <c r="AW4" s="343">
        <v>1.5856433186373744E-3</v>
      </c>
      <c r="AX4" s="343">
        <v>1.1519211761804905E-3</v>
      </c>
      <c r="AY4" s="343">
        <v>3.1035784167636617E-5</v>
      </c>
      <c r="AZ4" s="343">
        <v>2.1706968858108901E-3</v>
      </c>
      <c r="BA4" s="343">
        <v>1.1206627126916748E-2</v>
      </c>
      <c r="BB4" s="343">
        <v>2.5438155387622282E-2</v>
      </c>
      <c r="BC4" s="343">
        <v>3.3088431034767929E-4</v>
      </c>
      <c r="BD4" s="344">
        <v>1.2108574949793728E-4</v>
      </c>
    </row>
    <row r="5" spans="2:56" ht="20.100000000000001" customHeight="1" thickBot="1" x14ac:dyDescent="0.2">
      <c r="B5" s="50" t="s">
        <v>58</v>
      </c>
      <c r="C5" s="52" t="s">
        <v>0</v>
      </c>
      <c r="D5" s="328">
        <v>7.3040532642197342E-2</v>
      </c>
      <c r="E5" s="329">
        <v>0.24620446561763201</v>
      </c>
      <c r="F5" s="329">
        <v>0.47434956611006945</v>
      </c>
      <c r="G5" s="329">
        <v>8.39444160159544E-5</v>
      </c>
      <c r="H5" s="330">
        <v>2.596875544476052E-2</v>
      </c>
      <c r="I5" s="331">
        <v>1.6525571646665786E-2</v>
      </c>
      <c r="K5" s="90" t="str">
        <f>入力シート!$G$5</f>
        <v>令和元年</v>
      </c>
      <c r="L5" s="91" t="str">
        <f>入力シート!$H$5</f>
        <v>熊本市</v>
      </c>
      <c r="M5" s="271">
        <f>INDEX($K$8:$M$18,VLOOKUP($K$5,$K$8:$N$18,4,FALSE),HLOOKUP($L$5,$L$8:$M$19,12,FALSE))</f>
        <v>0.61430064307162602</v>
      </c>
      <c r="P5" s="50" t="s">
        <v>58</v>
      </c>
      <c r="Q5" s="52" t="s">
        <v>0</v>
      </c>
      <c r="R5" s="342">
        <v>4.5022433941182321E-5</v>
      </c>
      <c r="S5" s="343">
        <v>1.0000996003349993</v>
      </c>
      <c r="T5" s="343">
        <v>5.5278504755562835E-5</v>
      </c>
      <c r="U5" s="343">
        <v>6.7298077135779364E-5</v>
      </c>
      <c r="V5" s="343">
        <v>2.6026454466225422E-4</v>
      </c>
      <c r="W5" s="343">
        <v>6.0991830483094694E-5</v>
      </c>
      <c r="X5" s="343">
        <v>3.9593501876231299E-2</v>
      </c>
      <c r="Y5" s="343">
        <v>6.2506732188759995E-5</v>
      </c>
      <c r="Z5" s="343">
        <v>4.8718205593267627E-3</v>
      </c>
      <c r="AA5" s="343">
        <v>6.7380572847467578E-3</v>
      </c>
      <c r="AB5" s="343">
        <v>6.2016000644053601E-5</v>
      </c>
      <c r="AC5" s="343">
        <v>3.7687726768825927E-5</v>
      </c>
      <c r="AD5" s="343">
        <v>4.2006348425692802E-5</v>
      </c>
      <c r="AE5" s="343">
        <v>3.7054231757228542E-5</v>
      </c>
      <c r="AF5" s="343">
        <v>8.5868692569382118E-5</v>
      </c>
      <c r="AG5" s="343">
        <v>5.2580848442983833E-5</v>
      </c>
      <c r="AH5" s="343">
        <v>2.1609112440176916E-5</v>
      </c>
      <c r="AI5" s="343">
        <v>4.497360190214628E-5</v>
      </c>
      <c r="AJ5" s="343">
        <v>7.6289797303751179E-5</v>
      </c>
      <c r="AK5" s="343">
        <v>3.9570344438904538E-4</v>
      </c>
      <c r="AL5" s="343">
        <v>2.0640157582626054E-2</v>
      </c>
      <c r="AM5" s="343">
        <v>1.0476456523518068E-4</v>
      </c>
      <c r="AN5" s="343">
        <v>1.2790718611042009E-4</v>
      </c>
      <c r="AO5" s="343">
        <v>1.8379438747203073E-5</v>
      </c>
      <c r="AP5" s="343">
        <v>7.0222994868902761E-5</v>
      </c>
      <c r="AQ5" s="343">
        <v>1.5873089956986411E-5</v>
      </c>
      <c r="AR5" s="343">
        <v>1.1960702641773655E-5</v>
      </c>
      <c r="AS5" s="343">
        <v>1.6373202561887834E-4</v>
      </c>
      <c r="AT5" s="343">
        <v>2.2459703347288715E-5</v>
      </c>
      <c r="AU5" s="343">
        <v>4.2487623152944415E-5</v>
      </c>
      <c r="AV5" s="343">
        <v>4.7657461860557437E-5</v>
      </c>
      <c r="AW5" s="343">
        <v>2.7096008235784426E-5</v>
      </c>
      <c r="AX5" s="343">
        <v>2.5950755650750903E-5</v>
      </c>
      <c r="AY5" s="343">
        <v>1.6710987778755201E-5</v>
      </c>
      <c r="AZ5" s="343">
        <v>6.7804939587142563E-5</v>
      </c>
      <c r="BA5" s="343">
        <v>1.0868206929753817E-4</v>
      </c>
      <c r="BB5" s="343">
        <v>7.000886551557708E-5</v>
      </c>
      <c r="BC5" s="343">
        <v>3.6731583000720865E-5</v>
      </c>
      <c r="BD5" s="344">
        <v>6.9826871161328519E-5</v>
      </c>
    </row>
    <row r="6" spans="2:56" ht="20.100000000000001" customHeight="1" x14ac:dyDescent="0.15">
      <c r="B6" s="50" t="s">
        <v>17</v>
      </c>
      <c r="C6" s="52" t="s">
        <v>114</v>
      </c>
      <c r="D6" s="328">
        <v>0.27154861051273171</v>
      </c>
      <c r="E6" s="329">
        <v>0.17993127271160467</v>
      </c>
      <c r="F6" s="329">
        <v>0.32994639508697654</v>
      </c>
      <c r="G6" s="329">
        <v>7.6456483816323154E-2</v>
      </c>
      <c r="H6" s="330">
        <v>5.5634654092654674E-2</v>
      </c>
      <c r="I6" s="331">
        <v>5.1635818480703095E-2</v>
      </c>
      <c r="P6" s="50" t="s">
        <v>17</v>
      </c>
      <c r="Q6" s="52" t="s">
        <v>114</v>
      </c>
      <c r="R6" s="342">
        <v>2.1999507064948572E-2</v>
      </c>
      <c r="S6" s="343">
        <v>2.7125539564047591E-5</v>
      </c>
      <c r="T6" s="343">
        <v>1.0696493249394736</v>
      </c>
      <c r="U6" s="343">
        <v>1.1175130565753448E-3</v>
      </c>
      <c r="V6" s="343">
        <v>1.2455815628058278E-4</v>
      </c>
      <c r="W6" s="343">
        <v>3.065952019531843E-3</v>
      </c>
      <c r="X6" s="343">
        <v>8.3987015939887584E-6</v>
      </c>
      <c r="Y6" s="343">
        <v>4.7907821817474716E-5</v>
      </c>
      <c r="Z6" s="343">
        <v>7.4247413578477071E-5</v>
      </c>
      <c r="AA6" s="343">
        <v>1.7218719029704961E-5</v>
      </c>
      <c r="AB6" s="343">
        <v>8.5404570480839408E-6</v>
      </c>
      <c r="AC6" s="343">
        <v>1.2270996586839971E-5</v>
      </c>
      <c r="AD6" s="343">
        <v>9.9013461038097326E-6</v>
      </c>
      <c r="AE6" s="343">
        <v>7.1262086663696718E-6</v>
      </c>
      <c r="AF6" s="343">
        <v>1.2760029321525895E-5</v>
      </c>
      <c r="AG6" s="343">
        <v>1.0519364110832656E-5</v>
      </c>
      <c r="AH6" s="343">
        <v>1.1874787630448022E-5</v>
      </c>
      <c r="AI6" s="343">
        <v>6.0268091668451009E-6</v>
      </c>
      <c r="AJ6" s="343">
        <v>2.4095200566310896E-4</v>
      </c>
      <c r="AK6" s="343">
        <v>3.3472251703989703E-5</v>
      </c>
      <c r="AL6" s="343">
        <v>8.8162574515868843E-6</v>
      </c>
      <c r="AM6" s="343">
        <v>2.0619373481125923E-5</v>
      </c>
      <c r="AN6" s="343">
        <v>2.5463982786514652E-5</v>
      </c>
      <c r="AO6" s="343">
        <v>4.6924432917046531E-5</v>
      </c>
      <c r="AP6" s="343">
        <v>9.4764155047626772E-5</v>
      </c>
      <c r="AQ6" s="343">
        <v>1.2095524439370657E-5</v>
      </c>
      <c r="AR6" s="343">
        <v>9.0716312341368332E-6</v>
      </c>
      <c r="AS6" s="343">
        <v>6.8378421809795332E-5</v>
      </c>
      <c r="AT6" s="343">
        <v>3.1077402034696374E-5</v>
      </c>
      <c r="AU6" s="343">
        <v>1.1002501240320355E-4</v>
      </c>
      <c r="AV6" s="343">
        <v>2.1116827214070952E-3</v>
      </c>
      <c r="AW6" s="343">
        <v>3.0836308906088696E-3</v>
      </c>
      <c r="AX6" s="343">
        <v>4.4404884675398941E-4</v>
      </c>
      <c r="AY6" s="343">
        <v>1.2995904579827362E-5</v>
      </c>
      <c r="AZ6" s="343">
        <v>8.6631023439940615E-4</v>
      </c>
      <c r="BA6" s="343">
        <v>2.1689490018432785E-2</v>
      </c>
      <c r="BB6" s="343">
        <v>6.9764335526089377E-2</v>
      </c>
      <c r="BC6" s="343">
        <v>3.3892222027147285E-5</v>
      </c>
      <c r="BD6" s="344">
        <v>9.1890821964121685E-4</v>
      </c>
    </row>
    <row r="7" spans="2:56" ht="19.5" customHeight="1" thickBot="1" x14ac:dyDescent="0.2">
      <c r="B7" s="50" t="s">
        <v>18</v>
      </c>
      <c r="C7" s="52" t="s">
        <v>1</v>
      </c>
      <c r="D7" s="328">
        <v>4.967333525695572E-2</v>
      </c>
      <c r="E7" s="329">
        <v>0.30055389350218686</v>
      </c>
      <c r="F7" s="329">
        <v>0.41274393425499151</v>
      </c>
      <c r="G7" s="329">
        <v>3.9798893529951326E-3</v>
      </c>
      <c r="H7" s="330">
        <v>0.15582501785637365</v>
      </c>
      <c r="I7" s="331">
        <v>0.12669452490399519</v>
      </c>
      <c r="K7" t="s">
        <v>125</v>
      </c>
      <c r="P7" s="50" t="s">
        <v>18</v>
      </c>
      <c r="Q7" s="52" t="s">
        <v>1</v>
      </c>
      <c r="R7" s="342">
        <v>3.6899019478489143E-4</v>
      </c>
      <c r="S7" s="343">
        <v>2.4706462434853941E-4</v>
      </c>
      <c r="T7" s="343">
        <v>1.0687313435274787E-4</v>
      </c>
      <c r="U7" s="343">
        <v>1.0119125640123383</v>
      </c>
      <c r="V7" s="343">
        <v>2.7775568051338878E-4</v>
      </c>
      <c r="W7" s="343">
        <v>6.865364106421813E-5</v>
      </c>
      <c r="X7" s="343">
        <v>2.8959792039089861E-5</v>
      </c>
      <c r="Y7" s="343">
        <v>6.9032066722768585E-5</v>
      </c>
      <c r="Z7" s="343">
        <v>9.2677005373214833E-5</v>
      </c>
      <c r="AA7" s="343">
        <v>9.5022660037248719E-5</v>
      </c>
      <c r="AB7" s="343">
        <v>7.0242157534481929E-5</v>
      </c>
      <c r="AC7" s="343">
        <v>6.5786958659064251E-5</v>
      </c>
      <c r="AD7" s="343">
        <v>5.0240272253939479E-5</v>
      </c>
      <c r="AE7" s="343">
        <v>6.860400248707883E-5</v>
      </c>
      <c r="AF7" s="343">
        <v>2.0569038579148233E-4</v>
      </c>
      <c r="AG7" s="343">
        <v>5.9642724245637749E-5</v>
      </c>
      <c r="AH7" s="343">
        <v>1.2767568439478043E-4</v>
      </c>
      <c r="AI7" s="343">
        <v>6.6505315567788386E-5</v>
      </c>
      <c r="AJ7" s="343">
        <v>9.6158140400599468E-5</v>
      </c>
      <c r="AK7" s="343">
        <v>1.7071091143179451E-4</v>
      </c>
      <c r="AL7" s="343">
        <v>2.5352843016384799E-5</v>
      </c>
      <c r="AM7" s="343">
        <v>8.7409725636447403E-5</v>
      </c>
      <c r="AN7" s="343">
        <v>1.133550896193809E-4</v>
      </c>
      <c r="AO7" s="343">
        <v>1.8285312679509072E-4</v>
      </c>
      <c r="AP7" s="343">
        <v>2.5055030511109621E-4</v>
      </c>
      <c r="AQ7" s="343">
        <v>9.5935748915911933E-5</v>
      </c>
      <c r="AR7" s="343">
        <v>1.1971348172820581E-5</v>
      </c>
      <c r="AS7" s="343">
        <v>9.3028559148719016E-5</v>
      </c>
      <c r="AT7" s="343">
        <v>7.2350405749526829E-5</v>
      </c>
      <c r="AU7" s="343">
        <v>1.7394466061505001E-4</v>
      </c>
      <c r="AV7" s="343">
        <v>2.5268894875262605E-5</v>
      </c>
      <c r="AW7" s="343">
        <v>1.3408883572172751E-4</v>
      </c>
      <c r="AX7" s="343">
        <v>1.2820804936779736E-3</v>
      </c>
      <c r="AY7" s="343">
        <v>1.283097992821266E-4</v>
      </c>
      <c r="AZ7" s="343">
        <v>3.1478873749711842E-4</v>
      </c>
      <c r="BA7" s="343">
        <v>5.1697928874792941E-4</v>
      </c>
      <c r="BB7" s="343">
        <v>7.4062049511545075E-5</v>
      </c>
      <c r="BC7" s="343">
        <v>1.035644207736204E-3</v>
      </c>
      <c r="BD7" s="344">
        <v>6.9073471888110368E-5</v>
      </c>
    </row>
    <row r="8" spans="2:56" ht="20.100000000000001" customHeight="1" thickBot="1" x14ac:dyDescent="0.2">
      <c r="B8" s="50" t="s">
        <v>19</v>
      </c>
      <c r="C8" s="52" t="s">
        <v>2</v>
      </c>
      <c r="D8" s="328">
        <v>0.13278040166266836</v>
      </c>
      <c r="E8" s="329">
        <v>0.2176300500653604</v>
      </c>
      <c r="F8" s="329">
        <v>0.39023236744154577</v>
      </c>
      <c r="G8" s="329">
        <v>3.579892235110444E-3</v>
      </c>
      <c r="H8" s="330">
        <v>7.8579806949722025E-2</v>
      </c>
      <c r="I8" s="331">
        <v>6.8024310493789222E-2</v>
      </c>
      <c r="K8" s="57"/>
      <c r="L8" s="58" t="s">
        <v>53</v>
      </c>
      <c r="M8" s="59" t="s">
        <v>54</v>
      </c>
      <c r="N8" s="2">
        <v>1</v>
      </c>
      <c r="P8" s="50" t="s">
        <v>19</v>
      </c>
      <c r="Q8" s="52" t="s">
        <v>2</v>
      </c>
      <c r="R8" s="342">
        <v>4.0553207091737408E-3</v>
      </c>
      <c r="S8" s="343">
        <v>6.3445203087896147E-4</v>
      </c>
      <c r="T8" s="343">
        <v>3.1396544305416973E-3</v>
      </c>
      <c r="U8" s="343">
        <v>1.4329616944631963E-3</v>
      </c>
      <c r="V8" s="343">
        <v>1.042519104897671</v>
      </c>
      <c r="W8" s="343">
        <v>3.7449918406485508E-3</v>
      </c>
      <c r="X8" s="343">
        <v>2.2282845987198893E-4</v>
      </c>
      <c r="Y8" s="343">
        <v>1.1828273944115464E-3</v>
      </c>
      <c r="Z8" s="343">
        <v>1.5878753971495011E-3</v>
      </c>
      <c r="AA8" s="343">
        <v>8.9739977606677357E-4</v>
      </c>
      <c r="AB8" s="343">
        <v>4.9193783898351365E-4</v>
      </c>
      <c r="AC8" s="343">
        <v>3.7549448247584994E-4</v>
      </c>
      <c r="AD8" s="343">
        <v>3.6460830447504816E-3</v>
      </c>
      <c r="AE8" s="343">
        <v>6.4647403218050638E-4</v>
      </c>
      <c r="AF8" s="343">
        <v>6.2170211975140944E-4</v>
      </c>
      <c r="AG8" s="343">
        <v>8.1810259041461165E-4</v>
      </c>
      <c r="AH8" s="343">
        <v>8.5122244642599622E-4</v>
      </c>
      <c r="AI8" s="343">
        <v>3.0595486892673053E-4</v>
      </c>
      <c r="AJ8" s="343">
        <v>2.0284955724730585E-2</v>
      </c>
      <c r="AK8" s="343">
        <v>7.7597193860810248E-3</v>
      </c>
      <c r="AL8" s="343">
        <v>9.9787274639543083E-4</v>
      </c>
      <c r="AM8" s="343">
        <v>9.7680304323659404E-4</v>
      </c>
      <c r="AN8" s="343">
        <v>8.2886638960883807E-4</v>
      </c>
      <c r="AO8" s="343">
        <v>1.3478864174166598E-3</v>
      </c>
      <c r="AP8" s="343">
        <v>1.4584071973200413E-3</v>
      </c>
      <c r="AQ8" s="343">
        <v>1.1392522736214826E-3</v>
      </c>
      <c r="AR8" s="343">
        <v>2.3868391192447943E-4</v>
      </c>
      <c r="AS8" s="343">
        <v>6.222508687380255E-4</v>
      </c>
      <c r="AT8" s="343">
        <v>2.3264241737246498E-3</v>
      </c>
      <c r="AU8" s="343">
        <v>5.9065832074328012E-4</v>
      </c>
      <c r="AV8" s="343">
        <v>1.0305263362813735E-3</v>
      </c>
      <c r="AW8" s="343">
        <v>8.9769150703472632E-4</v>
      </c>
      <c r="AX8" s="343">
        <v>3.329683810193954E-3</v>
      </c>
      <c r="AY8" s="343">
        <v>8.6209549330697936E-4</v>
      </c>
      <c r="AZ8" s="343">
        <v>1.1645098180197205E-3</v>
      </c>
      <c r="BA8" s="343">
        <v>1.1463780712688716E-3</v>
      </c>
      <c r="BB8" s="343">
        <v>1.3867860913831678E-3</v>
      </c>
      <c r="BC8" s="343">
        <v>6.0993067358337115E-2</v>
      </c>
      <c r="BD8" s="344">
        <v>4.7163884820713276E-4</v>
      </c>
    </row>
    <row r="9" spans="2:56" ht="20.100000000000001" customHeight="1" x14ac:dyDescent="0.15">
      <c r="B9" s="50" t="s">
        <v>20</v>
      </c>
      <c r="C9" s="52" t="s">
        <v>3</v>
      </c>
      <c r="D9" s="328">
        <v>5.727180991844405E-2</v>
      </c>
      <c r="E9" s="329">
        <v>0.18958416132462957</v>
      </c>
      <c r="F9" s="329">
        <v>0.51274316691149957</v>
      </c>
      <c r="G9" s="329">
        <v>1.2148935453462517E-2</v>
      </c>
      <c r="H9" s="330">
        <v>4.8400153770284428E-2</v>
      </c>
      <c r="I9" s="331">
        <v>4.7628942528889787E-2</v>
      </c>
      <c r="K9" s="60" t="s">
        <v>126</v>
      </c>
      <c r="L9" s="61">
        <f>IFERROR(L23/L35,"")</f>
        <v>0.66511074281991833</v>
      </c>
      <c r="M9" s="62">
        <f>IFERROR(M23/M35,"")</f>
        <v>0.63456279989201714</v>
      </c>
      <c r="N9" s="3">
        <v>2</v>
      </c>
      <c r="P9" s="50" t="s">
        <v>20</v>
      </c>
      <c r="Q9" s="52" t="s">
        <v>3</v>
      </c>
      <c r="R9" s="342">
        <v>4.3488714217060475E-3</v>
      </c>
      <c r="S9" s="343">
        <v>1.0116098579116097E-3</v>
      </c>
      <c r="T9" s="343">
        <v>1.019196692902002E-3</v>
      </c>
      <c r="U9" s="343">
        <v>5.0247846124874462E-3</v>
      </c>
      <c r="V9" s="343">
        <v>1.665919475929532E-3</v>
      </c>
      <c r="W9" s="343">
        <v>1.0098984994015332</v>
      </c>
      <c r="X9" s="343">
        <v>6.1222999256657564E-4</v>
      </c>
      <c r="Y9" s="343">
        <v>1.2038881763726635E-2</v>
      </c>
      <c r="Z9" s="343">
        <v>1.4147458815973351E-3</v>
      </c>
      <c r="AA9" s="343">
        <v>1.1926066178181037E-3</v>
      </c>
      <c r="AB9" s="343">
        <v>5.389666195177677E-4</v>
      </c>
      <c r="AC9" s="343">
        <v>3.0585283613939086E-4</v>
      </c>
      <c r="AD9" s="343">
        <v>3.8100812253206263E-4</v>
      </c>
      <c r="AE9" s="343">
        <v>2.201407368067267E-4</v>
      </c>
      <c r="AF9" s="343">
        <v>1.3764150705594677E-3</v>
      </c>
      <c r="AG9" s="343">
        <v>1.47181514671355E-3</v>
      </c>
      <c r="AH9" s="343">
        <v>6.8232292695809954E-4</v>
      </c>
      <c r="AI9" s="343">
        <v>8.249136877946263E-4</v>
      </c>
      <c r="AJ9" s="343">
        <v>2.2763212405753916E-3</v>
      </c>
      <c r="AK9" s="343">
        <v>4.4535641129658376E-4</v>
      </c>
      <c r="AL9" s="343">
        <v>7.5354123779344288E-5</v>
      </c>
      <c r="AM9" s="343">
        <v>6.894498227185739E-4</v>
      </c>
      <c r="AN9" s="343">
        <v>8.5769323549640978E-4</v>
      </c>
      <c r="AO9" s="343">
        <v>3.042196122092943E-5</v>
      </c>
      <c r="AP9" s="343">
        <v>6.1407686530486232E-5</v>
      </c>
      <c r="AQ9" s="343">
        <v>5.2687982273123597E-5</v>
      </c>
      <c r="AR9" s="343">
        <v>1.9292495812468404E-5</v>
      </c>
      <c r="AS9" s="343">
        <v>7.2040748882663206E-5</v>
      </c>
      <c r="AT9" s="343">
        <v>1.4280509275724088E-4</v>
      </c>
      <c r="AU9" s="343">
        <v>1.1377910369842263E-4</v>
      </c>
      <c r="AV9" s="343">
        <v>1.8509949263884517E-4</v>
      </c>
      <c r="AW9" s="343">
        <v>8.4729598861483131E-3</v>
      </c>
      <c r="AX9" s="343">
        <v>2.2945478329936E-4</v>
      </c>
      <c r="AY9" s="343">
        <v>2.7030601652489744E-4</v>
      </c>
      <c r="AZ9" s="343">
        <v>6.8369377839256132E-4</v>
      </c>
      <c r="BA9" s="343">
        <v>3.0818994721263569E-4</v>
      </c>
      <c r="BB9" s="343">
        <v>3.2004335451942331E-4</v>
      </c>
      <c r="BC9" s="343">
        <v>8.5697560643613249E-4</v>
      </c>
      <c r="BD9" s="344">
        <v>3.9784433845496176E-4</v>
      </c>
    </row>
    <row r="10" spans="2:56" ht="20.100000000000001" customHeight="1" x14ac:dyDescent="0.15">
      <c r="B10" s="50" t="s">
        <v>21</v>
      </c>
      <c r="C10" s="52" t="s">
        <v>4</v>
      </c>
      <c r="D10" s="328">
        <v>2.9550510598082336E-2</v>
      </c>
      <c r="E10" s="329">
        <v>9.1191250131132273E-2</v>
      </c>
      <c r="F10" s="329">
        <v>0.16725707593330466</v>
      </c>
      <c r="G10" s="329">
        <v>1.9991832974057801E-2</v>
      </c>
      <c r="H10" s="330">
        <v>1.1069990126047619E-2</v>
      </c>
      <c r="I10" s="331">
        <v>1.1069990126047619E-2</v>
      </c>
      <c r="K10" s="60" t="s">
        <v>127</v>
      </c>
      <c r="L10" s="61">
        <f>IFERROR(L24/L36,"")</f>
        <v>0.6614208680394108</v>
      </c>
      <c r="M10" s="62">
        <f>IFERROR(M24/M36,"")</f>
        <v>0.63658741414548248</v>
      </c>
      <c r="N10" s="3">
        <v>3</v>
      </c>
      <c r="P10" s="50" t="s">
        <v>21</v>
      </c>
      <c r="Q10" s="52" t="s">
        <v>4</v>
      </c>
      <c r="R10" s="342">
        <v>5.4547869539639787E-4</v>
      </c>
      <c r="S10" s="343">
        <v>1.5062125050590721E-3</v>
      </c>
      <c r="T10" s="343">
        <v>2.3732053891070554E-4</v>
      </c>
      <c r="U10" s="343">
        <v>1.9887006436614997E-4</v>
      </c>
      <c r="V10" s="343">
        <v>2.0082137198957576E-4</v>
      </c>
      <c r="W10" s="343">
        <v>1.3541183244650034E-4</v>
      </c>
      <c r="X10" s="343">
        <v>1.0044278999363083</v>
      </c>
      <c r="Y10" s="343">
        <v>8.8956721848661106E-5</v>
      </c>
      <c r="Z10" s="343">
        <v>5.436568245548839E-4</v>
      </c>
      <c r="AA10" s="343">
        <v>1.9838834736487997E-4</v>
      </c>
      <c r="AB10" s="343">
        <v>1.5938291546871002E-4</v>
      </c>
      <c r="AC10" s="343">
        <v>9.2798335409581187E-5</v>
      </c>
      <c r="AD10" s="343">
        <v>9.6915938226111605E-5</v>
      </c>
      <c r="AE10" s="343">
        <v>9.0201727139633538E-5</v>
      </c>
      <c r="AF10" s="343">
        <v>1.073573968952356E-4</v>
      </c>
      <c r="AG10" s="343">
        <v>6.6312975311202824E-5</v>
      </c>
      <c r="AH10" s="343">
        <v>7.7721754191738246E-5</v>
      </c>
      <c r="AI10" s="343">
        <v>1.0671503787377796E-4</v>
      </c>
      <c r="AJ10" s="343">
        <v>2.0443293284248297E-4</v>
      </c>
      <c r="AK10" s="343">
        <v>3.6933907362083924E-4</v>
      </c>
      <c r="AL10" s="343">
        <v>1.6981059048884295E-3</v>
      </c>
      <c r="AM10" s="343">
        <v>4.5648964968252596E-4</v>
      </c>
      <c r="AN10" s="343">
        <v>4.9707673752885434E-4</v>
      </c>
      <c r="AO10" s="343">
        <v>1.6759170683647092E-4</v>
      </c>
      <c r="AP10" s="343">
        <v>1.5848197201717671E-4</v>
      </c>
      <c r="AQ10" s="343">
        <v>1.0599307372223021E-4</v>
      </c>
      <c r="AR10" s="343">
        <v>2.9949698366868452E-5</v>
      </c>
      <c r="AS10" s="343">
        <v>3.4681705489821657E-3</v>
      </c>
      <c r="AT10" s="343">
        <v>1.1027194217144124E-4</v>
      </c>
      <c r="AU10" s="343">
        <v>4.3948956288487455E-4</v>
      </c>
      <c r="AV10" s="343">
        <v>1.323948276441758E-4</v>
      </c>
      <c r="AW10" s="343">
        <v>1.0715470945947919E-4</v>
      </c>
      <c r="AX10" s="343">
        <v>2.0366705300339948E-4</v>
      </c>
      <c r="AY10" s="343">
        <v>1.0951458206857927E-4</v>
      </c>
      <c r="AZ10" s="343">
        <v>2.9293326707658377E-4</v>
      </c>
      <c r="BA10" s="343">
        <v>3.3171389546947518E-4</v>
      </c>
      <c r="BB10" s="343">
        <v>2.2975603628887765E-4</v>
      </c>
      <c r="BC10" s="343">
        <v>1.4683870395922372E-4</v>
      </c>
      <c r="BD10" s="344">
        <v>8.3301521255315638E-4</v>
      </c>
    </row>
    <row r="11" spans="2:56" ht="20.100000000000001" customHeight="1" x14ac:dyDescent="0.15">
      <c r="B11" s="50" t="s">
        <v>22</v>
      </c>
      <c r="C11" s="52" t="s">
        <v>219</v>
      </c>
      <c r="D11" s="328">
        <v>0.16403563175155034</v>
      </c>
      <c r="E11" s="329">
        <v>0.15471493127038097</v>
      </c>
      <c r="F11" s="329">
        <v>0.36204734819667661</v>
      </c>
      <c r="G11" s="329">
        <v>8.877050588243356E-3</v>
      </c>
      <c r="H11" s="330">
        <v>7.4410801923519523E-2</v>
      </c>
      <c r="I11" s="331">
        <v>6.935743676742312E-2</v>
      </c>
      <c r="K11" s="63" t="s">
        <v>128</v>
      </c>
      <c r="L11" s="61">
        <f t="shared" ref="L11:M17" si="0">IFERROR(L25/L37,"")</f>
        <v>0.63141424805446855</v>
      </c>
      <c r="M11" s="62">
        <f t="shared" si="0"/>
        <v>0.64017841235906436</v>
      </c>
      <c r="N11" s="3">
        <v>4</v>
      </c>
      <c r="P11" s="50" t="s">
        <v>22</v>
      </c>
      <c r="Q11" s="52" t="s">
        <v>219</v>
      </c>
      <c r="R11" s="342">
        <v>1.8948808955064618E-3</v>
      </c>
      <c r="S11" s="343">
        <v>8.6354746261818843E-4</v>
      </c>
      <c r="T11" s="343">
        <v>2.8708163632844732E-3</v>
      </c>
      <c r="U11" s="343">
        <v>2.6567614230382278E-3</v>
      </c>
      <c r="V11" s="343">
        <v>2.4993915269901795E-3</v>
      </c>
      <c r="W11" s="343">
        <v>6.7021850701331608E-3</v>
      </c>
      <c r="X11" s="343">
        <v>1.7266665259440099E-4</v>
      </c>
      <c r="Y11" s="343">
        <v>1.0425761291885516</v>
      </c>
      <c r="Z11" s="343">
        <v>6.049873116381636E-4</v>
      </c>
      <c r="AA11" s="343">
        <v>2.6570611284225604E-3</v>
      </c>
      <c r="AB11" s="343">
        <v>9.479813187535165E-4</v>
      </c>
      <c r="AC11" s="343">
        <v>2.6672873122837205E-3</v>
      </c>
      <c r="AD11" s="343">
        <v>1.221513178735107E-3</v>
      </c>
      <c r="AE11" s="343">
        <v>3.7434031184806417E-3</v>
      </c>
      <c r="AF11" s="343">
        <v>3.8918507634982339E-3</v>
      </c>
      <c r="AG11" s="343">
        <v>6.0949182687267452E-3</v>
      </c>
      <c r="AH11" s="343">
        <v>8.4141931567406954E-3</v>
      </c>
      <c r="AI11" s="343">
        <v>7.3709128868551322E-3</v>
      </c>
      <c r="AJ11" s="343">
        <v>7.1276931739996793E-3</v>
      </c>
      <c r="AK11" s="343">
        <v>2.3426042327249264E-3</v>
      </c>
      <c r="AL11" s="343">
        <v>1.6244759205982719E-4</v>
      </c>
      <c r="AM11" s="343">
        <v>7.2980683972295492E-3</v>
      </c>
      <c r="AN11" s="343">
        <v>2.475101197006739E-3</v>
      </c>
      <c r="AO11" s="343">
        <v>3.4183579109876698E-4</v>
      </c>
      <c r="AP11" s="343">
        <v>1.6354226591723899E-3</v>
      </c>
      <c r="AQ11" s="343">
        <v>7.2139805253195442E-4</v>
      </c>
      <c r="AR11" s="343">
        <v>1.8975425139327283E-4</v>
      </c>
      <c r="AS11" s="343">
        <v>6.8636439485749898E-4</v>
      </c>
      <c r="AT11" s="343">
        <v>6.5112791763380395E-4</v>
      </c>
      <c r="AU11" s="343">
        <v>5.6194257975963077E-4</v>
      </c>
      <c r="AV11" s="343">
        <v>4.0639060722463593E-4</v>
      </c>
      <c r="AW11" s="343">
        <v>5.0713242598976135E-4</v>
      </c>
      <c r="AX11" s="343">
        <v>1.6326989506915766E-3</v>
      </c>
      <c r="AY11" s="343">
        <v>1.0575186858392607E-3</v>
      </c>
      <c r="AZ11" s="343">
        <v>1.0500138134885895E-3</v>
      </c>
      <c r="BA11" s="343">
        <v>9.0546750308428134E-4</v>
      </c>
      <c r="BB11" s="343">
        <v>6.6520308592915068E-4</v>
      </c>
      <c r="BC11" s="343">
        <v>8.7369126645088779E-3</v>
      </c>
      <c r="BD11" s="344">
        <v>8.9995959817881993E-4</v>
      </c>
    </row>
    <row r="12" spans="2:56" ht="20.100000000000001" customHeight="1" x14ac:dyDescent="0.15">
      <c r="B12" s="50" t="s">
        <v>23</v>
      </c>
      <c r="C12" s="52" t="s">
        <v>5</v>
      </c>
      <c r="D12" s="328">
        <v>0.28038205805736161</v>
      </c>
      <c r="E12" s="329">
        <v>0.20773424941352356</v>
      </c>
      <c r="F12" s="329">
        <v>0.46460345028899558</v>
      </c>
      <c r="G12" s="329">
        <v>2.2631873872570236E-3</v>
      </c>
      <c r="H12" s="330">
        <v>6.1330103398689738E-2</v>
      </c>
      <c r="I12" s="331">
        <v>5.1878546368069746E-2</v>
      </c>
      <c r="K12" s="64" t="s">
        <v>129</v>
      </c>
      <c r="L12" s="61">
        <f t="shared" si="0"/>
        <v>0.66265591897675591</v>
      </c>
      <c r="M12" s="62">
        <f t="shared" si="0"/>
        <v>0.62740167620217957</v>
      </c>
      <c r="N12" s="3">
        <v>5</v>
      </c>
      <c r="O12" s="4"/>
      <c r="P12" s="50" t="s">
        <v>23</v>
      </c>
      <c r="Q12" s="52" t="s">
        <v>5</v>
      </c>
      <c r="R12" s="342">
        <v>8.4436151639512215E-4</v>
      </c>
      <c r="S12" s="343">
        <v>1.5507240494316537E-4</v>
      </c>
      <c r="T12" s="343">
        <v>5.0343530965180528E-4</v>
      </c>
      <c r="U12" s="343">
        <v>3.2293919653024098E-4</v>
      </c>
      <c r="V12" s="343">
        <v>1.6472030006430512E-3</v>
      </c>
      <c r="W12" s="343">
        <v>3.1310074772616411E-3</v>
      </c>
      <c r="X12" s="343">
        <v>1.0513940808572898E-3</v>
      </c>
      <c r="Y12" s="343">
        <v>1.215054704428582E-3</v>
      </c>
      <c r="Z12" s="343">
        <v>1.0317306557959813</v>
      </c>
      <c r="AA12" s="343">
        <v>4.5834786485121149E-3</v>
      </c>
      <c r="AB12" s="343">
        <v>1.0208217230009019E-3</v>
      </c>
      <c r="AC12" s="343">
        <v>1.4480917200927958E-3</v>
      </c>
      <c r="AD12" s="343">
        <v>1.2403225950471392E-3</v>
      </c>
      <c r="AE12" s="343">
        <v>3.1945006406770803E-3</v>
      </c>
      <c r="AF12" s="343">
        <v>5.5261242354323397E-3</v>
      </c>
      <c r="AG12" s="343">
        <v>5.5844222838196626E-3</v>
      </c>
      <c r="AH12" s="343">
        <v>1.0909438122690812E-3</v>
      </c>
      <c r="AI12" s="343">
        <v>5.7563321376692884E-4</v>
      </c>
      <c r="AJ12" s="343">
        <v>9.6392878603679876E-4</v>
      </c>
      <c r="AK12" s="343">
        <v>2.0234248141699194E-2</v>
      </c>
      <c r="AL12" s="343">
        <v>2.9641617827709087E-4</v>
      </c>
      <c r="AM12" s="343">
        <v>2.1095601789969305E-3</v>
      </c>
      <c r="AN12" s="343">
        <v>2.7063237226062205E-4</v>
      </c>
      <c r="AO12" s="343">
        <v>1.2348957303185518E-4</v>
      </c>
      <c r="AP12" s="343">
        <v>1.9893367326983164E-4</v>
      </c>
      <c r="AQ12" s="343">
        <v>9.8800502180329265E-5</v>
      </c>
      <c r="AR12" s="343">
        <v>2.1933585408825753E-4</v>
      </c>
      <c r="AS12" s="343">
        <v>2.0056957348915913E-4</v>
      </c>
      <c r="AT12" s="343">
        <v>1.6458671161824438E-4</v>
      </c>
      <c r="AU12" s="343">
        <v>2.4328474477477966E-4</v>
      </c>
      <c r="AV12" s="343">
        <v>6.3691599888037853E-4</v>
      </c>
      <c r="AW12" s="343">
        <v>2.9119114460559816E-4</v>
      </c>
      <c r="AX12" s="343">
        <v>2.3355165024823687E-4</v>
      </c>
      <c r="AY12" s="343">
        <v>1.5313422917987088E-4</v>
      </c>
      <c r="AZ12" s="343">
        <v>3.7678423828193906E-4</v>
      </c>
      <c r="BA12" s="343">
        <v>6.4652522327198403E-4</v>
      </c>
      <c r="BB12" s="343">
        <v>5.8602723446781607E-4</v>
      </c>
      <c r="BC12" s="343">
        <v>1.6419040092883702E-3</v>
      </c>
      <c r="BD12" s="344">
        <v>1.43333139905712E-3</v>
      </c>
    </row>
    <row r="13" spans="2:56" ht="20.100000000000001" customHeight="1" x14ac:dyDescent="0.15">
      <c r="B13" s="50" t="s">
        <v>24</v>
      </c>
      <c r="C13" s="52" t="s">
        <v>220</v>
      </c>
      <c r="D13" s="328">
        <v>3.5713721468447757E-3</v>
      </c>
      <c r="E13" s="329">
        <v>0.13836239484539839</v>
      </c>
      <c r="F13" s="329">
        <v>0.32133217643587048</v>
      </c>
      <c r="G13" s="329">
        <v>9.5860122356194941E-3</v>
      </c>
      <c r="H13" s="330">
        <v>0.24258229729113134</v>
      </c>
      <c r="I13" s="331">
        <v>0.21981283978366054</v>
      </c>
      <c r="K13" s="64" t="s">
        <v>130</v>
      </c>
      <c r="L13" s="61">
        <f t="shared" si="0"/>
        <v>0.65088639221352484</v>
      </c>
      <c r="M13" s="62">
        <f t="shared" si="0"/>
        <v>0.64124058751468582</v>
      </c>
      <c r="N13" s="3">
        <v>6</v>
      </c>
      <c r="P13" s="50" t="s">
        <v>24</v>
      </c>
      <c r="Q13" s="52" t="s">
        <v>220</v>
      </c>
      <c r="R13" s="342">
        <v>2.3515736952457764E-6</v>
      </c>
      <c r="S13" s="343">
        <v>1.2740361060042711E-5</v>
      </c>
      <c r="T13" s="343">
        <v>9.0679973048981529E-6</v>
      </c>
      <c r="U13" s="343">
        <v>2.7628246217563604E-5</v>
      </c>
      <c r="V13" s="343">
        <v>9.2475683994938161E-5</v>
      </c>
      <c r="W13" s="343">
        <v>1.0067289219787661E-5</v>
      </c>
      <c r="X13" s="343">
        <v>1.6834255848668464E-6</v>
      </c>
      <c r="Y13" s="343">
        <v>1.7141744875549002E-5</v>
      </c>
      <c r="Z13" s="343">
        <v>1.7718341946838036E-4</v>
      </c>
      <c r="AA13" s="343">
        <v>1.0012463278818169</v>
      </c>
      <c r="AB13" s="343">
        <v>1.19276438149367E-3</v>
      </c>
      <c r="AC13" s="343">
        <v>5.3671981688447636E-4</v>
      </c>
      <c r="AD13" s="343">
        <v>4.9379734628006216E-4</v>
      </c>
      <c r="AE13" s="343">
        <v>2.0837518783006745E-4</v>
      </c>
      <c r="AF13" s="343">
        <v>2.317915845608613E-4</v>
      </c>
      <c r="AG13" s="343">
        <v>3.5575184385182562E-4</v>
      </c>
      <c r="AH13" s="343">
        <v>2.4941986318337278E-4</v>
      </c>
      <c r="AI13" s="343">
        <v>3.2345389746920715E-4</v>
      </c>
      <c r="AJ13" s="343">
        <v>3.9595952296008878E-5</v>
      </c>
      <c r="AK13" s="343">
        <v>1.3754400694705708E-4</v>
      </c>
      <c r="AL13" s="343">
        <v>3.8854746869735748E-6</v>
      </c>
      <c r="AM13" s="343">
        <v>7.5071202041459375E-6</v>
      </c>
      <c r="AN13" s="343">
        <v>1.6619091468589614E-6</v>
      </c>
      <c r="AO13" s="343">
        <v>2.0834053038600731E-6</v>
      </c>
      <c r="AP13" s="343">
        <v>1.9426469170108781E-6</v>
      </c>
      <c r="AQ13" s="343">
        <v>1.2928369107421E-6</v>
      </c>
      <c r="AR13" s="343">
        <v>1.5699862415572528E-6</v>
      </c>
      <c r="AS13" s="343">
        <v>2.5570855299889922E-6</v>
      </c>
      <c r="AT13" s="343">
        <v>2.2764166013093245E-6</v>
      </c>
      <c r="AU13" s="343">
        <v>4.1936918611123972E-6</v>
      </c>
      <c r="AV13" s="343">
        <v>1.900013902496128E-6</v>
      </c>
      <c r="AW13" s="343">
        <v>4.9031306558929299E-6</v>
      </c>
      <c r="AX13" s="343">
        <v>3.2300060207078115E-6</v>
      </c>
      <c r="AY13" s="343">
        <v>4.7699645259111415E-6</v>
      </c>
      <c r="AZ13" s="343">
        <v>2.8842631648536964E-6</v>
      </c>
      <c r="BA13" s="343">
        <v>3.8526434014664555E-6</v>
      </c>
      <c r="BB13" s="343">
        <v>3.4003396570084805E-6</v>
      </c>
      <c r="BC13" s="343">
        <v>1.2355995683001584E-5</v>
      </c>
      <c r="BD13" s="344">
        <v>3.4066913272868926E-5</v>
      </c>
    </row>
    <row r="14" spans="2:56" ht="20.100000000000001" customHeight="1" x14ac:dyDescent="0.15">
      <c r="B14" s="50" t="s">
        <v>25</v>
      </c>
      <c r="C14" s="52" t="s">
        <v>6</v>
      </c>
      <c r="D14" s="328">
        <v>0.23166044855241352</v>
      </c>
      <c r="E14" s="329">
        <v>0.24246732824543521</v>
      </c>
      <c r="F14" s="329">
        <v>0.42591670468844439</v>
      </c>
      <c r="G14" s="329">
        <v>4.6677979146156181E-3</v>
      </c>
      <c r="H14" s="330">
        <v>8.8239521636447979E-2</v>
      </c>
      <c r="I14" s="331">
        <v>7.6447143168904247E-2</v>
      </c>
      <c r="K14" s="64" t="s">
        <v>131</v>
      </c>
      <c r="L14" s="61">
        <f t="shared" si="0"/>
        <v>0.60377069732533328</v>
      </c>
      <c r="M14" s="62">
        <f t="shared" si="0"/>
        <v>0.60190118939433368</v>
      </c>
      <c r="N14" s="3">
        <v>7</v>
      </c>
      <c r="P14" s="50" t="s">
        <v>25</v>
      </c>
      <c r="Q14" s="52" t="s">
        <v>6</v>
      </c>
      <c r="R14" s="342">
        <v>5.6829474355589416E-4</v>
      </c>
      <c r="S14" s="343">
        <v>6.0251532612974187E-3</v>
      </c>
      <c r="T14" s="343">
        <v>2.1789614437009684E-3</v>
      </c>
      <c r="U14" s="343">
        <v>7.8196949897684821E-4</v>
      </c>
      <c r="V14" s="343">
        <v>4.8790623953341222E-3</v>
      </c>
      <c r="W14" s="343">
        <v>3.1466781773931717E-3</v>
      </c>
      <c r="X14" s="343">
        <v>6.0695852455425843E-4</v>
      </c>
      <c r="Y14" s="343">
        <v>6.5815845446449137E-4</v>
      </c>
      <c r="Z14" s="343">
        <v>4.5889219691893001E-3</v>
      </c>
      <c r="AA14" s="343">
        <v>1.1503651049636228E-3</v>
      </c>
      <c r="AB14" s="343">
        <v>1.0159657473190091</v>
      </c>
      <c r="AC14" s="343">
        <v>8.0695270833865823E-3</v>
      </c>
      <c r="AD14" s="343">
        <v>7.9294210521914099E-3</v>
      </c>
      <c r="AE14" s="343">
        <v>7.8952115451605947E-3</v>
      </c>
      <c r="AF14" s="343">
        <v>2.9740123111902375E-3</v>
      </c>
      <c r="AG14" s="343">
        <v>5.3104938710318251E-3</v>
      </c>
      <c r="AH14" s="343">
        <v>6.0608314068220205E-3</v>
      </c>
      <c r="AI14" s="343">
        <v>2.6438137961637236E-3</v>
      </c>
      <c r="AJ14" s="343">
        <v>1.6959928284538783E-3</v>
      </c>
      <c r="AK14" s="343">
        <v>2.2741111977823466E-2</v>
      </c>
      <c r="AL14" s="343">
        <v>5.4492093615351057E-4</v>
      </c>
      <c r="AM14" s="343">
        <v>1.0328019170840303E-3</v>
      </c>
      <c r="AN14" s="343">
        <v>1.921396114497978E-4</v>
      </c>
      <c r="AO14" s="343">
        <v>9.3971784248244564E-4</v>
      </c>
      <c r="AP14" s="343">
        <v>5.5267629023573355E-4</v>
      </c>
      <c r="AQ14" s="343">
        <v>1.5603870045181699E-4</v>
      </c>
      <c r="AR14" s="343">
        <v>3.0394650955031853E-4</v>
      </c>
      <c r="AS14" s="343">
        <v>4.2747158700284983E-4</v>
      </c>
      <c r="AT14" s="343">
        <v>3.2064435324523003E-4</v>
      </c>
      <c r="AU14" s="343">
        <v>1.3714055559329019E-3</v>
      </c>
      <c r="AV14" s="343">
        <v>2.4374792878255569E-4</v>
      </c>
      <c r="AW14" s="343">
        <v>2.2315558457427928E-4</v>
      </c>
      <c r="AX14" s="343">
        <v>7.2035695871105782E-4</v>
      </c>
      <c r="AY14" s="343">
        <v>3.4130534808181394E-4</v>
      </c>
      <c r="AZ14" s="343">
        <v>6.9002872397597496E-4</v>
      </c>
      <c r="BA14" s="343">
        <v>4.1939997097453194E-4</v>
      </c>
      <c r="BB14" s="343">
        <v>8.7079546594922804E-4</v>
      </c>
      <c r="BC14" s="343">
        <v>6.0156306726816852E-4</v>
      </c>
      <c r="BD14" s="344">
        <v>1.6209298474558673E-3</v>
      </c>
    </row>
    <row r="15" spans="2:56" ht="20.100000000000001" customHeight="1" x14ac:dyDescent="0.15">
      <c r="B15" s="50" t="s">
        <v>26</v>
      </c>
      <c r="C15" s="52" t="s">
        <v>221</v>
      </c>
      <c r="D15" s="328">
        <v>7.1099703660232882E-2</v>
      </c>
      <c r="E15" s="329">
        <v>0.2349227168381291</v>
      </c>
      <c r="F15" s="329">
        <v>0.43300237057986318</v>
      </c>
      <c r="G15" s="329">
        <v>2.3571926630359856E-3</v>
      </c>
      <c r="H15" s="330">
        <v>7.3955008564030894E-2</v>
      </c>
      <c r="I15" s="331">
        <v>5.0028388146256188E-2</v>
      </c>
      <c r="K15" s="64" t="s">
        <v>132</v>
      </c>
      <c r="L15" s="61">
        <f t="shared" si="0"/>
        <v>0.63671732979244722</v>
      </c>
      <c r="M15" s="62">
        <f t="shared" si="0"/>
        <v>0.60540846946339455</v>
      </c>
      <c r="N15" s="3">
        <v>8</v>
      </c>
      <c r="P15" s="50" t="s">
        <v>26</v>
      </c>
      <c r="Q15" s="52" t="s">
        <v>221</v>
      </c>
      <c r="R15" s="342">
        <v>1.0420146169498207E-5</v>
      </c>
      <c r="S15" s="343">
        <v>2.4638210736678681E-4</v>
      </c>
      <c r="T15" s="343">
        <v>1.2625962253451784E-5</v>
      </c>
      <c r="U15" s="343">
        <v>1.2658705019063966E-5</v>
      </c>
      <c r="V15" s="343">
        <v>1.7250638636625616E-4</v>
      </c>
      <c r="W15" s="343">
        <v>2.219306178379863E-5</v>
      </c>
      <c r="X15" s="343">
        <v>1.8010271661901777E-5</v>
      </c>
      <c r="Y15" s="343">
        <v>5.2846992798063596E-5</v>
      </c>
      <c r="Z15" s="343">
        <v>7.7208708599606506E-5</v>
      </c>
      <c r="AA15" s="343">
        <v>2.3628228902963483E-5</v>
      </c>
      <c r="AB15" s="343">
        <v>6.9193677453757263E-5</v>
      </c>
      <c r="AC15" s="343">
        <v>1.0118337776475481</v>
      </c>
      <c r="AD15" s="343">
        <v>3.2349625508083291E-3</v>
      </c>
      <c r="AE15" s="343">
        <v>7.4788467772281318E-4</v>
      </c>
      <c r="AF15" s="343">
        <v>1.5084759493920333E-4</v>
      </c>
      <c r="AG15" s="343">
        <v>1.8165812206279042E-4</v>
      </c>
      <c r="AH15" s="343">
        <v>1.8293110620208687E-4</v>
      </c>
      <c r="AI15" s="343">
        <v>7.766860435555247E-4</v>
      </c>
      <c r="AJ15" s="343">
        <v>6.6233402074303608E-5</v>
      </c>
      <c r="AK15" s="343">
        <v>3.2144749025544598E-4</v>
      </c>
      <c r="AL15" s="343">
        <v>2.5801076710532358E-5</v>
      </c>
      <c r="AM15" s="343">
        <v>8.5205077163703576E-4</v>
      </c>
      <c r="AN15" s="343">
        <v>2.5361706084981851E-5</v>
      </c>
      <c r="AO15" s="343">
        <v>1.9646268981996762E-5</v>
      </c>
      <c r="AP15" s="343">
        <v>2.9892050454189628E-5</v>
      </c>
      <c r="AQ15" s="343">
        <v>2.8892745177950999E-5</v>
      </c>
      <c r="AR15" s="343">
        <v>1.0480932745435556E-5</v>
      </c>
      <c r="AS15" s="343">
        <v>5.3585762979175895E-5</v>
      </c>
      <c r="AT15" s="343">
        <v>3.9504715608425808E-5</v>
      </c>
      <c r="AU15" s="343">
        <v>5.4816546325919798E-5</v>
      </c>
      <c r="AV15" s="343">
        <v>2.1098594153482409E-5</v>
      </c>
      <c r="AW15" s="343">
        <v>1.6812541222404957E-5</v>
      </c>
      <c r="AX15" s="343">
        <v>2.3647985563497498E-5</v>
      </c>
      <c r="AY15" s="343">
        <v>4.4623130000508176E-4</v>
      </c>
      <c r="AZ15" s="343">
        <v>2.0779671869522811E-5</v>
      </c>
      <c r="BA15" s="343">
        <v>2.3552532145049855E-5</v>
      </c>
      <c r="BB15" s="343">
        <v>2.3586425446480519E-5</v>
      </c>
      <c r="BC15" s="343">
        <v>1.9395624635632717E-5</v>
      </c>
      <c r="BD15" s="344">
        <v>2.1898599399902965E-5</v>
      </c>
    </row>
    <row r="16" spans="2:56" ht="20.100000000000001" customHeight="1" x14ac:dyDescent="0.15">
      <c r="B16" s="50" t="s">
        <v>27</v>
      </c>
      <c r="C16" s="52" t="s">
        <v>222</v>
      </c>
      <c r="D16" s="328">
        <v>0.41228207442443532</v>
      </c>
      <c r="E16" s="329">
        <v>0.30417198497082071</v>
      </c>
      <c r="F16" s="329">
        <v>0.45109591036565327</v>
      </c>
      <c r="G16" s="329">
        <v>5.1546863396415765E-3</v>
      </c>
      <c r="H16" s="330">
        <v>5.6289222571751507E-2</v>
      </c>
      <c r="I16" s="331">
        <v>5.33591723041675E-2</v>
      </c>
      <c r="K16" s="64" t="s">
        <v>133</v>
      </c>
      <c r="L16" s="61">
        <f t="shared" si="0"/>
        <v>0.54308133964057781</v>
      </c>
      <c r="M16" s="62">
        <f t="shared" si="0"/>
        <v>0.59867560497056904</v>
      </c>
      <c r="N16" s="3">
        <v>9</v>
      </c>
      <c r="P16" s="50" t="s">
        <v>27</v>
      </c>
      <c r="Q16" s="52" t="s">
        <v>222</v>
      </c>
      <c r="R16" s="342">
        <v>6.8079287258513495E-5</v>
      </c>
      <c r="S16" s="343">
        <v>1.2536684911723464E-3</v>
      </c>
      <c r="T16" s="343">
        <v>8.6478642186785934E-5</v>
      </c>
      <c r="U16" s="343">
        <v>8.9308225426267245E-5</v>
      </c>
      <c r="V16" s="343">
        <v>1.4914442649391089E-4</v>
      </c>
      <c r="W16" s="343">
        <v>1.6061883519806198E-4</v>
      </c>
      <c r="X16" s="343">
        <v>1.1012875309085171E-4</v>
      </c>
      <c r="Y16" s="343">
        <v>1.5441118596709175E-3</v>
      </c>
      <c r="Z16" s="343">
        <v>5.4689941079294946E-4</v>
      </c>
      <c r="AA16" s="343">
        <v>1.7619447546080838E-4</v>
      </c>
      <c r="AB16" s="343">
        <v>1.6088707839948893E-4</v>
      </c>
      <c r="AC16" s="343">
        <v>2.124026718532904E-3</v>
      </c>
      <c r="AD16" s="343">
        <v>1.0511828315433707</v>
      </c>
      <c r="AE16" s="343">
        <v>1.0448726543933621E-3</v>
      </c>
      <c r="AF16" s="343">
        <v>1.6793905232831139E-3</v>
      </c>
      <c r="AG16" s="343">
        <v>4.2614480214790733E-4</v>
      </c>
      <c r="AH16" s="343">
        <v>5.0632832153695592E-4</v>
      </c>
      <c r="AI16" s="343">
        <v>5.099590555102091E-4</v>
      </c>
      <c r="AJ16" s="343">
        <v>3.7545961744861819E-4</v>
      </c>
      <c r="AK16" s="343">
        <v>2.0622154405390913E-4</v>
      </c>
      <c r="AL16" s="343">
        <v>1.6136825049116471E-4</v>
      </c>
      <c r="AM16" s="343">
        <v>4.0917288594329016E-4</v>
      </c>
      <c r="AN16" s="343">
        <v>1.4429047782121927E-4</v>
      </c>
      <c r="AO16" s="343">
        <v>1.5064577329454196E-4</v>
      </c>
      <c r="AP16" s="343">
        <v>2.1286036665023049E-4</v>
      </c>
      <c r="AQ16" s="343">
        <v>2.2740133894946966E-4</v>
      </c>
      <c r="AR16" s="343">
        <v>6.2119134167921557E-5</v>
      </c>
      <c r="AS16" s="343">
        <v>3.7717973011451263E-4</v>
      </c>
      <c r="AT16" s="343">
        <v>2.9695223886791922E-4</v>
      </c>
      <c r="AU16" s="343">
        <v>1.9180551221547319E-4</v>
      </c>
      <c r="AV16" s="343">
        <v>1.0042077913732937E-4</v>
      </c>
      <c r="AW16" s="343">
        <v>1.0075155175120671E-4</v>
      </c>
      <c r="AX16" s="343">
        <v>1.7269044557895015E-4</v>
      </c>
      <c r="AY16" s="343">
        <v>3.8428488627385861E-3</v>
      </c>
      <c r="AZ16" s="343">
        <v>1.1311532935431375E-4</v>
      </c>
      <c r="BA16" s="343">
        <v>1.0497455306022797E-4</v>
      </c>
      <c r="BB16" s="343">
        <v>1.2676800705143377E-4</v>
      </c>
      <c r="BC16" s="343">
        <v>8.1611487273631941E-5</v>
      </c>
      <c r="BD16" s="344">
        <v>1.3472759572178908E-4</v>
      </c>
    </row>
    <row r="17" spans="2:56" ht="20.100000000000001" customHeight="1" x14ac:dyDescent="0.15">
      <c r="B17" s="50" t="s">
        <v>28</v>
      </c>
      <c r="C17" s="53" t="s">
        <v>223</v>
      </c>
      <c r="D17" s="328">
        <v>1.6799550561779841E-2</v>
      </c>
      <c r="E17" s="329">
        <v>0.26998116929643329</v>
      </c>
      <c r="F17" s="329">
        <v>0.55737905467639726</v>
      </c>
      <c r="G17" s="329">
        <v>2.142520639861048E-3</v>
      </c>
      <c r="H17" s="330">
        <v>1.1159092147301899</v>
      </c>
      <c r="I17" s="331">
        <v>1.0477620871130791</v>
      </c>
      <c r="K17" s="64" t="s">
        <v>279</v>
      </c>
      <c r="L17" s="61">
        <f t="shared" si="0"/>
        <v>0.61430064307162602</v>
      </c>
      <c r="M17" s="62">
        <f t="shared" si="0"/>
        <v>0.57307815555972996</v>
      </c>
      <c r="N17" s="3">
        <v>10</v>
      </c>
      <c r="P17" s="50" t="s">
        <v>28</v>
      </c>
      <c r="Q17" s="53" t="s">
        <v>223</v>
      </c>
      <c r="R17" s="342">
        <v>7.2611662635438309E-6</v>
      </c>
      <c r="S17" s="343">
        <v>3.1439089110731916E-6</v>
      </c>
      <c r="T17" s="343">
        <v>3.5988079716164896E-6</v>
      </c>
      <c r="U17" s="343">
        <v>3.1047806101348257E-6</v>
      </c>
      <c r="V17" s="343">
        <v>2.8148533219629692E-6</v>
      </c>
      <c r="W17" s="343">
        <v>3.4401395420185873E-6</v>
      </c>
      <c r="X17" s="343">
        <v>1.4922080706593312E-6</v>
      </c>
      <c r="Y17" s="343">
        <v>2.4926921684829492E-6</v>
      </c>
      <c r="Z17" s="343">
        <v>2.9103186102441317E-6</v>
      </c>
      <c r="AA17" s="343">
        <v>1.8181226240178041E-6</v>
      </c>
      <c r="AB17" s="343">
        <v>2.331830464766261E-6</v>
      </c>
      <c r="AC17" s="343">
        <v>5.6158343339630293E-5</v>
      </c>
      <c r="AD17" s="343">
        <v>7.1597621579036857E-5</v>
      </c>
      <c r="AE17" s="343">
        <v>1.0001426668262514</v>
      </c>
      <c r="AF17" s="343">
        <v>6.8251591274780535E-6</v>
      </c>
      <c r="AG17" s="343">
        <v>6.6879077766166732E-6</v>
      </c>
      <c r="AH17" s="343">
        <v>4.7789568766432395E-6</v>
      </c>
      <c r="AI17" s="343">
        <v>8.3984170945455403E-6</v>
      </c>
      <c r="AJ17" s="343">
        <v>8.6152909292512079E-6</v>
      </c>
      <c r="AK17" s="343">
        <v>6.3686000845247007E-6</v>
      </c>
      <c r="AL17" s="343">
        <v>2.6473284028560555E-6</v>
      </c>
      <c r="AM17" s="343">
        <v>7.3513535891469997E-6</v>
      </c>
      <c r="AN17" s="343">
        <v>4.4782042851580681E-6</v>
      </c>
      <c r="AO17" s="343">
        <v>3.0753535715051592E-5</v>
      </c>
      <c r="AP17" s="343">
        <v>9.2078322439066466E-6</v>
      </c>
      <c r="AQ17" s="343">
        <v>5.6466755351214556E-6</v>
      </c>
      <c r="AR17" s="343">
        <v>1.345359264263792E-6</v>
      </c>
      <c r="AS17" s="343">
        <v>7.4401470358133064E-6</v>
      </c>
      <c r="AT17" s="343">
        <v>9.8092047385126159E-6</v>
      </c>
      <c r="AU17" s="343">
        <v>6.5634275581615228E-5</v>
      </c>
      <c r="AV17" s="343">
        <v>2.8697232184772594E-6</v>
      </c>
      <c r="AW17" s="343">
        <v>1.7213128464780978E-4</v>
      </c>
      <c r="AX17" s="343">
        <v>5.6445876444153805E-6</v>
      </c>
      <c r="AY17" s="343">
        <v>5.9436636614326391E-5</v>
      </c>
      <c r="AZ17" s="343">
        <v>3.4795166196396016E-5</v>
      </c>
      <c r="BA17" s="343">
        <v>4.7337308870122159E-6</v>
      </c>
      <c r="BB17" s="343">
        <v>4.3464732414897769E-6</v>
      </c>
      <c r="BC17" s="343">
        <v>4.1924810307950906E-4</v>
      </c>
      <c r="BD17" s="344">
        <v>1.0997340281428269E-5</v>
      </c>
    </row>
    <row r="18" spans="2:56" ht="20.100000000000001" customHeight="1" thickBot="1" x14ac:dyDescent="0.2">
      <c r="B18" s="50" t="s">
        <v>29</v>
      </c>
      <c r="C18" s="53" t="s">
        <v>115</v>
      </c>
      <c r="D18" s="328">
        <v>8.7882550672593096E-2</v>
      </c>
      <c r="E18" s="329">
        <v>0.12049227740397193</v>
      </c>
      <c r="F18" s="329">
        <v>0.3559439274630482</v>
      </c>
      <c r="G18" s="329">
        <v>3.6868261516775132E-3</v>
      </c>
      <c r="H18" s="330">
        <v>4.6324097790072419E-2</v>
      </c>
      <c r="I18" s="331">
        <v>4.5734664504137434E-2</v>
      </c>
      <c r="K18" s="65" t="s">
        <v>134</v>
      </c>
      <c r="L18" s="66">
        <f>AVERAGE(L9:L17)</f>
        <v>0.62992868665934032</v>
      </c>
      <c r="M18" s="67">
        <f>AVERAGE(M9:M17)</f>
        <v>0.61767047883349513</v>
      </c>
      <c r="N18" s="3">
        <v>11</v>
      </c>
      <c r="P18" s="50" t="s">
        <v>29</v>
      </c>
      <c r="Q18" s="53" t="s">
        <v>115</v>
      </c>
      <c r="R18" s="342">
        <v>1.881000790586127E-5</v>
      </c>
      <c r="S18" s="343">
        <v>3.5733865376726066E-5</v>
      </c>
      <c r="T18" s="343">
        <v>2.231700532905479E-5</v>
      </c>
      <c r="U18" s="343">
        <v>2.5877240562266121E-5</v>
      </c>
      <c r="V18" s="343">
        <v>1.9910362130179553E-5</v>
      </c>
      <c r="W18" s="343">
        <v>3.9232199043756351E-5</v>
      </c>
      <c r="X18" s="343">
        <v>1.3870986816674288E-5</v>
      </c>
      <c r="Y18" s="343">
        <v>2.2052699239746411E-5</v>
      </c>
      <c r="Z18" s="343">
        <v>3.0853692790151294E-5</v>
      </c>
      <c r="AA18" s="343">
        <v>5.2531719943424412E-5</v>
      </c>
      <c r="AB18" s="343">
        <v>1.9548088641722821E-5</v>
      </c>
      <c r="AC18" s="343">
        <v>1.0094055918814123E-3</v>
      </c>
      <c r="AD18" s="343">
        <v>1.721380104342882E-3</v>
      </c>
      <c r="AE18" s="343">
        <v>1.1604600168211092E-2</v>
      </c>
      <c r="AF18" s="343">
        <v>1.0262475438894074</v>
      </c>
      <c r="AG18" s="343">
        <v>9.7598166921638828E-3</v>
      </c>
      <c r="AH18" s="343">
        <v>2.6211063655834491E-2</v>
      </c>
      <c r="AI18" s="343">
        <v>1.9041130079761679E-3</v>
      </c>
      <c r="AJ18" s="343">
        <v>3.3152195282202515E-4</v>
      </c>
      <c r="AK18" s="343">
        <v>7.8618954230810049E-5</v>
      </c>
      <c r="AL18" s="343">
        <v>3.3793163874831971E-5</v>
      </c>
      <c r="AM18" s="343">
        <v>7.3659888230003729E-5</v>
      </c>
      <c r="AN18" s="343">
        <v>4.3743330786446578E-5</v>
      </c>
      <c r="AO18" s="343">
        <v>4.3865753174468242E-5</v>
      </c>
      <c r="AP18" s="343">
        <v>6.2076080321714591E-5</v>
      </c>
      <c r="AQ18" s="343">
        <v>7.2349814982105274E-5</v>
      </c>
      <c r="AR18" s="343">
        <v>1.6687264482888581E-5</v>
      </c>
      <c r="AS18" s="343">
        <v>8.9078332291896734E-5</v>
      </c>
      <c r="AT18" s="343">
        <v>2.073205015169259E-4</v>
      </c>
      <c r="AU18" s="343">
        <v>2.85036965957347E-4</v>
      </c>
      <c r="AV18" s="343">
        <v>6.841895289999732E-5</v>
      </c>
      <c r="AW18" s="343">
        <v>3.3431634136873314E-5</v>
      </c>
      <c r="AX18" s="343">
        <v>6.4137294229074169E-5</v>
      </c>
      <c r="AY18" s="343">
        <v>8.4079096683950614E-4</v>
      </c>
      <c r="AZ18" s="343">
        <v>3.8916295876579393E-5</v>
      </c>
      <c r="BA18" s="343">
        <v>3.4333105320672951E-5</v>
      </c>
      <c r="BB18" s="343">
        <v>3.3668178381261826E-5</v>
      </c>
      <c r="BC18" s="343">
        <v>3.2774589193253234E-3</v>
      </c>
      <c r="BD18" s="344">
        <v>6.7459642008154896E-5</v>
      </c>
    </row>
    <row r="19" spans="2:56" ht="20.100000000000001" customHeight="1" x14ac:dyDescent="0.15">
      <c r="B19" s="50" t="s">
        <v>30</v>
      </c>
      <c r="C19" s="52" t="s">
        <v>224</v>
      </c>
      <c r="D19" s="328">
        <v>1.5711713470188515E-2</v>
      </c>
      <c r="E19" s="329">
        <v>0.24758053753957254</v>
      </c>
      <c r="F19" s="329">
        <v>0.45759536613419122</v>
      </c>
      <c r="G19" s="329">
        <v>1.2035953935340736E-2</v>
      </c>
      <c r="H19" s="330">
        <v>0.18574481297906606</v>
      </c>
      <c r="I19" s="331">
        <v>0.16654522894517221</v>
      </c>
      <c r="K19" s="68">
        <v>1</v>
      </c>
      <c r="L19" s="69">
        <v>2</v>
      </c>
      <c r="M19" s="69">
        <v>3</v>
      </c>
      <c r="N19" s="1"/>
      <c r="P19" s="50" t="s">
        <v>30</v>
      </c>
      <c r="Q19" s="52" t="s">
        <v>224</v>
      </c>
      <c r="R19" s="342">
        <v>5.614612527511196E-6</v>
      </c>
      <c r="S19" s="343">
        <v>5.3288515284258444E-6</v>
      </c>
      <c r="T19" s="343">
        <v>2.6342365926787168E-6</v>
      </c>
      <c r="U19" s="343">
        <v>2.4176752492053022E-6</v>
      </c>
      <c r="V19" s="343">
        <v>6.8446912958245266E-6</v>
      </c>
      <c r="W19" s="343">
        <v>3.6697785972602862E-6</v>
      </c>
      <c r="X19" s="343">
        <v>1.6831468565136943E-6</v>
      </c>
      <c r="Y19" s="343">
        <v>3.5335086875005427E-6</v>
      </c>
      <c r="Z19" s="343">
        <v>4.1268956183450645E-6</v>
      </c>
      <c r="AA19" s="343">
        <v>2.9290660198105103E-6</v>
      </c>
      <c r="AB19" s="343">
        <v>2.2132591759495976E-5</v>
      </c>
      <c r="AC19" s="343">
        <v>4.5094894093867252E-4</v>
      </c>
      <c r="AD19" s="343">
        <v>5.3057652278820058E-4</v>
      </c>
      <c r="AE19" s="343">
        <v>3.2966019534003425E-4</v>
      </c>
      <c r="AF19" s="343">
        <v>4.33079180101026E-4</v>
      </c>
      <c r="AG19" s="343">
        <v>1.0016214139533819</v>
      </c>
      <c r="AH19" s="343">
        <v>3.8307948955805532E-4</v>
      </c>
      <c r="AI19" s="343">
        <v>5.7281547066073333E-4</v>
      </c>
      <c r="AJ19" s="343">
        <v>1.7154839875140039E-5</v>
      </c>
      <c r="AK19" s="343">
        <v>1.2382793307890583E-4</v>
      </c>
      <c r="AL19" s="343">
        <v>4.6414605169374112E-6</v>
      </c>
      <c r="AM19" s="343">
        <v>1.3457817362616458E-5</v>
      </c>
      <c r="AN19" s="343">
        <v>3.8763233147545591E-6</v>
      </c>
      <c r="AO19" s="343">
        <v>7.3617652019096929E-6</v>
      </c>
      <c r="AP19" s="343">
        <v>7.6008707325449408E-6</v>
      </c>
      <c r="AQ19" s="343">
        <v>5.3008033152328659E-6</v>
      </c>
      <c r="AR19" s="343">
        <v>2.6239129150411026E-6</v>
      </c>
      <c r="AS19" s="343">
        <v>1.1620803583713728E-5</v>
      </c>
      <c r="AT19" s="343">
        <v>1.1340098772424452E-5</v>
      </c>
      <c r="AU19" s="343">
        <v>3.7057415545390986E-5</v>
      </c>
      <c r="AV19" s="343">
        <v>1.1665883389354144E-5</v>
      </c>
      <c r="AW19" s="343">
        <v>3.742112041217397E-6</v>
      </c>
      <c r="AX19" s="343">
        <v>4.3232437011105153E-6</v>
      </c>
      <c r="AY19" s="343">
        <v>7.5845774696692446E-5</v>
      </c>
      <c r="AZ19" s="343">
        <v>9.3009318724445379E-6</v>
      </c>
      <c r="BA19" s="343">
        <v>4.5550157887969874E-6</v>
      </c>
      <c r="BB19" s="343">
        <v>4.0006973866264615E-6</v>
      </c>
      <c r="BC19" s="343">
        <v>4.1871702810164625E-6</v>
      </c>
      <c r="BD19" s="344">
        <v>2.564486358382261E-5</v>
      </c>
    </row>
    <row r="20" spans="2:56" ht="20.100000000000001" customHeight="1" x14ac:dyDescent="0.15">
      <c r="B20" s="50" t="s">
        <v>31</v>
      </c>
      <c r="C20" s="52" t="s">
        <v>225</v>
      </c>
      <c r="D20" s="328">
        <v>1.93262355356697E-2</v>
      </c>
      <c r="E20" s="329">
        <v>0.29385135375195642</v>
      </c>
      <c r="F20" s="329">
        <v>0.37265561237227951</v>
      </c>
      <c r="G20" s="329">
        <v>8.8824698863027851E-3</v>
      </c>
      <c r="H20" s="330">
        <v>0.14760818423474312</v>
      </c>
      <c r="I20" s="331">
        <v>0.14409370365772542</v>
      </c>
      <c r="P20" s="50" t="s">
        <v>31</v>
      </c>
      <c r="Q20" s="52" t="s">
        <v>225</v>
      </c>
      <c r="R20" s="342">
        <v>1.2050063676436572E-6</v>
      </c>
      <c r="S20" s="343">
        <v>2.0960423333653652E-6</v>
      </c>
      <c r="T20" s="343">
        <v>1.3908314305104356E-6</v>
      </c>
      <c r="U20" s="343">
        <v>1.2707194279272277E-6</v>
      </c>
      <c r="V20" s="343">
        <v>1.125847235402771E-6</v>
      </c>
      <c r="W20" s="343">
        <v>3.7181884121630633E-6</v>
      </c>
      <c r="X20" s="343">
        <v>8.3710356157914734E-7</v>
      </c>
      <c r="Y20" s="343">
        <v>1.1003459183590645E-6</v>
      </c>
      <c r="Z20" s="343">
        <v>1.5590036968146698E-6</v>
      </c>
      <c r="AA20" s="343">
        <v>8.5804387790179935E-7</v>
      </c>
      <c r="AB20" s="343">
        <v>2.4396072893911234E-6</v>
      </c>
      <c r="AC20" s="343">
        <v>2.4137971274617093E-5</v>
      </c>
      <c r="AD20" s="343">
        <v>4.1334118737964281E-6</v>
      </c>
      <c r="AE20" s="343">
        <v>1.5775541634435706E-6</v>
      </c>
      <c r="AF20" s="343">
        <v>2.6347916422161617E-6</v>
      </c>
      <c r="AG20" s="343">
        <v>1.4213706296761662E-6</v>
      </c>
      <c r="AH20" s="343">
        <v>1.0001507313758731</v>
      </c>
      <c r="AI20" s="343">
        <v>1.1816623382554961E-6</v>
      </c>
      <c r="AJ20" s="343">
        <v>3.5008694298444522E-6</v>
      </c>
      <c r="AK20" s="343">
        <v>2.3673942533772637E-5</v>
      </c>
      <c r="AL20" s="343">
        <v>1.9484846244099459E-6</v>
      </c>
      <c r="AM20" s="343">
        <v>3.58976048795895E-6</v>
      </c>
      <c r="AN20" s="343">
        <v>1.9228295862984783E-6</v>
      </c>
      <c r="AO20" s="343">
        <v>7.8935749726388487E-6</v>
      </c>
      <c r="AP20" s="343">
        <v>6.5558700057375045E-6</v>
      </c>
      <c r="AQ20" s="343">
        <v>4.980095775065748E-6</v>
      </c>
      <c r="AR20" s="343">
        <v>2.1387839831007857E-6</v>
      </c>
      <c r="AS20" s="343">
        <v>4.7876337464517006E-6</v>
      </c>
      <c r="AT20" s="343">
        <v>6.6713992432674101E-6</v>
      </c>
      <c r="AU20" s="343">
        <v>3.9329227867779342E-5</v>
      </c>
      <c r="AV20" s="343">
        <v>2.1918400352065214E-6</v>
      </c>
      <c r="AW20" s="343">
        <v>1.695221830960415E-6</v>
      </c>
      <c r="AX20" s="343">
        <v>3.3633305951273791E-6</v>
      </c>
      <c r="AY20" s="343">
        <v>3.1451503035540395E-5</v>
      </c>
      <c r="AZ20" s="343">
        <v>4.3595907386598351E-6</v>
      </c>
      <c r="BA20" s="343">
        <v>1.7160364502334241E-6</v>
      </c>
      <c r="BB20" s="343">
        <v>4.8065416886066586E-6</v>
      </c>
      <c r="BC20" s="343">
        <v>1.4682579061919256E-6</v>
      </c>
      <c r="BD20" s="344">
        <v>6.247193291880282E-6</v>
      </c>
    </row>
    <row r="21" spans="2:56" ht="20.100000000000001" customHeight="1" thickBot="1" x14ac:dyDescent="0.2">
      <c r="B21" s="50" t="s">
        <v>32</v>
      </c>
      <c r="C21" s="52" t="s">
        <v>67</v>
      </c>
      <c r="D21" s="328">
        <v>7.4064888283167263E-2</v>
      </c>
      <c r="E21" s="329">
        <v>0.15874932359084321</v>
      </c>
      <c r="F21" s="329">
        <v>0.26680865438106399</v>
      </c>
      <c r="G21" s="329">
        <v>1.5135078652765368E-2</v>
      </c>
      <c r="H21" s="330">
        <v>2.4895661824496332E-2</v>
      </c>
      <c r="I21" s="331">
        <v>2.441733712338524E-2</v>
      </c>
      <c r="K21" s="70" t="s">
        <v>135</v>
      </c>
      <c r="M21" s="6" t="s">
        <v>161</v>
      </c>
      <c r="P21" s="50" t="s">
        <v>32</v>
      </c>
      <c r="Q21" s="52" t="s">
        <v>67</v>
      </c>
      <c r="R21" s="342">
        <v>4.4961917171576016E-4</v>
      </c>
      <c r="S21" s="343">
        <v>1.2950644079226225E-4</v>
      </c>
      <c r="T21" s="343">
        <v>7.7491501529057495E-5</v>
      </c>
      <c r="U21" s="343">
        <v>3.114381916294731E-5</v>
      </c>
      <c r="V21" s="343">
        <v>3.1991340482839554E-5</v>
      </c>
      <c r="W21" s="343">
        <v>4.5539286300188681E-5</v>
      </c>
      <c r="X21" s="343">
        <v>3.2736729037558891E-5</v>
      </c>
      <c r="Y21" s="343">
        <v>2.6896143596268324E-5</v>
      </c>
      <c r="Z21" s="343">
        <v>5.1826314212092775E-5</v>
      </c>
      <c r="AA21" s="343">
        <v>2.417730471355277E-5</v>
      </c>
      <c r="AB21" s="343">
        <v>2.4862393698122985E-5</v>
      </c>
      <c r="AC21" s="343">
        <v>2.873395389266118E-5</v>
      </c>
      <c r="AD21" s="343">
        <v>2.4281720926220156E-5</v>
      </c>
      <c r="AE21" s="343">
        <v>2.7760345752735363E-5</v>
      </c>
      <c r="AF21" s="343">
        <v>3.1840422342841269E-5</v>
      </c>
      <c r="AG21" s="343">
        <v>1.955666511553714E-5</v>
      </c>
      <c r="AH21" s="343">
        <v>2.7583508578139712E-5</v>
      </c>
      <c r="AI21" s="343">
        <v>1.0298378917434727</v>
      </c>
      <c r="AJ21" s="343">
        <v>9.8189867674411247E-5</v>
      </c>
      <c r="AK21" s="343">
        <v>5.3316822121731209E-5</v>
      </c>
      <c r="AL21" s="343">
        <v>4.6621503867989161E-5</v>
      </c>
      <c r="AM21" s="343">
        <v>7.3125982982619525E-5</v>
      </c>
      <c r="AN21" s="343">
        <v>5.726552521988498E-5</v>
      </c>
      <c r="AO21" s="343">
        <v>5.7347482207272672E-5</v>
      </c>
      <c r="AP21" s="343">
        <v>6.1897665379229586E-5</v>
      </c>
      <c r="AQ21" s="343">
        <v>6.5509385351463859E-5</v>
      </c>
      <c r="AR21" s="343">
        <v>1.6007697560578599E-5</v>
      </c>
      <c r="AS21" s="343">
        <v>7.1621134842720789E-4</v>
      </c>
      <c r="AT21" s="343">
        <v>7.8156085304729469E-5</v>
      </c>
      <c r="AU21" s="343">
        <v>5.2617162642561383E-4</v>
      </c>
      <c r="AV21" s="343">
        <v>3.800187653216764E-5</v>
      </c>
      <c r="AW21" s="343">
        <v>3.034239949426881E-5</v>
      </c>
      <c r="AX21" s="343">
        <v>5.4520782230712509E-5</v>
      </c>
      <c r="AY21" s="343">
        <v>8.6843229016231446E-4</v>
      </c>
      <c r="AZ21" s="343">
        <v>4.3273921545724974E-5</v>
      </c>
      <c r="BA21" s="343">
        <v>6.7806920378042748E-5</v>
      </c>
      <c r="BB21" s="343">
        <v>5.1037655098310091E-5</v>
      </c>
      <c r="BC21" s="343">
        <v>3.6136823670145633E-5</v>
      </c>
      <c r="BD21" s="344">
        <v>1.2553899763063865E-4</v>
      </c>
    </row>
    <row r="22" spans="2:56" ht="20.100000000000001" customHeight="1" x14ac:dyDescent="0.15">
      <c r="B22" s="50" t="s">
        <v>33</v>
      </c>
      <c r="C22" s="52" t="s">
        <v>7</v>
      </c>
      <c r="D22" s="328">
        <v>0.32336865456927733</v>
      </c>
      <c r="E22" s="329">
        <v>0.18889459595157659</v>
      </c>
      <c r="F22" s="329">
        <v>0.32742198926118327</v>
      </c>
      <c r="G22" s="329">
        <v>9.7727837104281505E-3</v>
      </c>
      <c r="H22" s="330">
        <v>0.10888458976590434</v>
      </c>
      <c r="I22" s="331">
        <v>8.9865447448715816E-2</v>
      </c>
      <c r="K22" s="71"/>
      <c r="L22" s="72" t="s">
        <v>53</v>
      </c>
      <c r="M22" s="73" t="s">
        <v>54</v>
      </c>
      <c r="P22" s="50" t="s">
        <v>33</v>
      </c>
      <c r="Q22" s="52" t="s">
        <v>7</v>
      </c>
      <c r="R22" s="342">
        <v>1.0130980092499615E-3</v>
      </c>
      <c r="S22" s="343">
        <v>2.5167721510431966E-3</v>
      </c>
      <c r="T22" s="343">
        <v>3.0856840785737569E-3</v>
      </c>
      <c r="U22" s="343">
        <v>7.0266075706913525E-3</v>
      </c>
      <c r="V22" s="343">
        <v>2.7020962841673543E-3</v>
      </c>
      <c r="W22" s="343">
        <v>1.3390077172265565E-3</v>
      </c>
      <c r="X22" s="343">
        <v>5.0175927520881985E-3</v>
      </c>
      <c r="Y22" s="343">
        <v>1.0226455728536887E-3</v>
      </c>
      <c r="Z22" s="343">
        <v>2.0640391572148771E-3</v>
      </c>
      <c r="AA22" s="343">
        <v>5.3650274507765763E-3</v>
      </c>
      <c r="AB22" s="343">
        <v>5.4966484093760119E-4</v>
      </c>
      <c r="AC22" s="343">
        <v>8.2600929799770165E-4</v>
      </c>
      <c r="AD22" s="343">
        <v>1.2796733267724941E-3</v>
      </c>
      <c r="AE22" s="343">
        <v>2.377732718718033E-3</v>
      </c>
      <c r="AF22" s="343">
        <v>2.6113128349047167E-3</v>
      </c>
      <c r="AG22" s="343">
        <v>6.862147728352424E-4</v>
      </c>
      <c r="AH22" s="343">
        <v>2.6287443400515465E-3</v>
      </c>
      <c r="AI22" s="343">
        <v>6.5652684241279127E-4</v>
      </c>
      <c r="AJ22" s="343">
        <v>1.0261856735227395</v>
      </c>
      <c r="AK22" s="343">
        <v>1.605994557210641E-3</v>
      </c>
      <c r="AL22" s="343">
        <v>3.2050316808904513E-3</v>
      </c>
      <c r="AM22" s="343">
        <v>2.2519754184899452E-3</v>
      </c>
      <c r="AN22" s="343">
        <v>1.8839532314684222E-3</v>
      </c>
      <c r="AO22" s="343">
        <v>1.8478076831389316E-3</v>
      </c>
      <c r="AP22" s="343">
        <v>3.1915107165773112E-3</v>
      </c>
      <c r="AQ22" s="343">
        <v>6.2538057932360856E-3</v>
      </c>
      <c r="AR22" s="343">
        <v>4.9497545056980861E-4</v>
      </c>
      <c r="AS22" s="343">
        <v>1.525150326469869E-3</v>
      </c>
      <c r="AT22" s="343">
        <v>8.4797854844847562E-3</v>
      </c>
      <c r="AU22" s="343">
        <v>3.6169178898890226E-3</v>
      </c>
      <c r="AV22" s="343">
        <v>3.9652119075872403E-3</v>
      </c>
      <c r="AW22" s="343">
        <v>1.5607001622127688E-3</v>
      </c>
      <c r="AX22" s="343">
        <v>1.6527316415271536E-2</v>
      </c>
      <c r="AY22" s="343">
        <v>4.2314809734390908E-3</v>
      </c>
      <c r="AZ22" s="343">
        <v>4.5265550460830929E-3</v>
      </c>
      <c r="BA22" s="343">
        <v>1.8446153180985076E-3</v>
      </c>
      <c r="BB22" s="343">
        <v>1.6048259881896326E-3</v>
      </c>
      <c r="BC22" s="343">
        <v>4.930538284395098E-2</v>
      </c>
      <c r="BD22" s="344">
        <v>1.6988230410994304E-3</v>
      </c>
    </row>
    <row r="23" spans="2:56" ht="20.100000000000001" customHeight="1" x14ac:dyDescent="0.15">
      <c r="B23" s="50" t="s">
        <v>34</v>
      </c>
      <c r="C23" s="52" t="s">
        <v>8</v>
      </c>
      <c r="D23" s="328">
        <v>1</v>
      </c>
      <c r="E23" s="329">
        <v>0.29620890480149503</v>
      </c>
      <c r="F23" s="329">
        <v>0.39712100317208404</v>
      </c>
      <c r="G23" s="329">
        <v>1.321206289796636E-4</v>
      </c>
      <c r="H23" s="330">
        <v>7.9028530502267408E-2</v>
      </c>
      <c r="I23" s="331">
        <v>6.3869523334828232E-2</v>
      </c>
      <c r="K23" s="74" t="s">
        <v>269</v>
      </c>
      <c r="L23" s="75">
        <v>277713</v>
      </c>
      <c r="M23" s="76">
        <v>291475</v>
      </c>
      <c r="P23" s="50" t="s">
        <v>34</v>
      </c>
      <c r="Q23" s="52" t="s">
        <v>8</v>
      </c>
      <c r="R23" s="342">
        <v>4.0828154244169201E-3</v>
      </c>
      <c r="S23" s="343">
        <v>5.999436410978852E-3</v>
      </c>
      <c r="T23" s="343">
        <v>1.6838711319998856E-3</v>
      </c>
      <c r="U23" s="343">
        <v>3.1221384768152448E-3</v>
      </c>
      <c r="V23" s="343">
        <v>3.7299914036104899E-3</v>
      </c>
      <c r="W23" s="343">
        <v>2.4519631323123197E-3</v>
      </c>
      <c r="X23" s="343">
        <v>3.1528564442155115E-3</v>
      </c>
      <c r="Y23" s="343">
        <v>4.5873362456974424E-3</v>
      </c>
      <c r="Z23" s="343">
        <v>7.4571688207264513E-3</v>
      </c>
      <c r="AA23" s="343">
        <v>3.9039159804490991E-3</v>
      </c>
      <c r="AB23" s="343">
        <v>6.0739886967449523E-3</v>
      </c>
      <c r="AC23" s="343">
        <v>2.2746083655679978E-3</v>
      </c>
      <c r="AD23" s="343">
        <v>2.4253557721630545E-3</v>
      </c>
      <c r="AE23" s="343">
        <v>2.732039409000935E-3</v>
      </c>
      <c r="AF23" s="343">
        <v>2.600215981763852E-3</v>
      </c>
      <c r="AG23" s="343">
        <v>2.5637219367189486E-3</v>
      </c>
      <c r="AH23" s="343">
        <v>2.882454910753464E-3</v>
      </c>
      <c r="AI23" s="343">
        <v>9.9329170884601085E-4</v>
      </c>
      <c r="AJ23" s="343">
        <v>2.7010910102088343E-3</v>
      </c>
      <c r="AK23" s="343">
        <v>1.1702101762239518</v>
      </c>
      <c r="AL23" s="343">
        <v>1.5411611148777942E-2</v>
      </c>
      <c r="AM23" s="343">
        <v>3.8328228283711428E-2</v>
      </c>
      <c r="AN23" s="343">
        <v>4.3780133639904515E-3</v>
      </c>
      <c r="AO23" s="343">
        <v>3.8092114228198814E-3</v>
      </c>
      <c r="AP23" s="343">
        <v>5.1479311726761613E-3</v>
      </c>
      <c r="AQ23" s="343">
        <v>3.7649336311637452E-3</v>
      </c>
      <c r="AR23" s="343">
        <v>1.1022851186575465E-2</v>
      </c>
      <c r="AS23" s="343">
        <v>8.7442369081258513E-3</v>
      </c>
      <c r="AT23" s="343">
        <v>6.9179163519145128E-3</v>
      </c>
      <c r="AU23" s="343">
        <v>9.5966596577533678E-3</v>
      </c>
      <c r="AV23" s="343">
        <v>7.803509628346467E-3</v>
      </c>
      <c r="AW23" s="343">
        <v>3.4392282701552952E-3</v>
      </c>
      <c r="AX23" s="343">
        <v>3.0336970159119243E-3</v>
      </c>
      <c r="AY23" s="343">
        <v>2.2099045798162063E-3</v>
      </c>
      <c r="AZ23" s="343">
        <v>5.0756077385471342E-3</v>
      </c>
      <c r="BA23" s="343">
        <v>3.8564180401120733E-3</v>
      </c>
      <c r="BB23" s="343">
        <v>2.8423913737135775E-3</v>
      </c>
      <c r="BC23" s="343">
        <v>1.2897800079923164E-3</v>
      </c>
      <c r="BD23" s="344">
        <v>2.5390549901521428E-3</v>
      </c>
    </row>
    <row r="24" spans="2:56" ht="20.100000000000001" customHeight="1" x14ac:dyDescent="0.15">
      <c r="B24" s="50" t="s">
        <v>35</v>
      </c>
      <c r="C24" s="52" t="s">
        <v>9</v>
      </c>
      <c r="D24" s="328">
        <v>6.7538187043671094E-2</v>
      </c>
      <c r="E24" s="329">
        <v>0.16935097654955344</v>
      </c>
      <c r="F24" s="329">
        <v>0.37010763714774625</v>
      </c>
      <c r="G24" s="329">
        <v>2.6523243738938933E-2</v>
      </c>
      <c r="H24" s="330">
        <v>9.3772780519898888E-2</v>
      </c>
      <c r="I24" s="331">
        <v>9.2948766631323329E-2</v>
      </c>
      <c r="K24" s="74" t="s">
        <v>270</v>
      </c>
      <c r="L24" s="5">
        <v>314374</v>
      </c>
      <c r="M24" s="77">
        <v>297145</v>
      </c>
      <c r="P24" s="50" t="s">
        <v>35</v>
      </c>
      <c r="Q24" s="52" t="s">
        <v>9</v>
      </c>
      <c r="R24" s="342">
        <v>8.104564400417168E-4</v>
      </c>
      <c r="S24" s="343">
        <v>1.7946051533240213E-3</v>
      </c>
      <c r="T24" s="343">
        <v>1.1977590729769544E-3</v>
      </c>
      <c r="U24" s="343">
        <v>1.7569961614471421E-3</v>
      </c>
      <c r="V24" s="343">
        <v>1.5646734484827886E-3</v>
      </c>
      <c r="W24" s="343">
        <v>9.5609810682856428E-4</v>
      </c>
      <c r="X24" s="343">
        <v>1.041332397922305E-3</v>
      </c>
      <c r="Y24" s="343">
        <v>2.4109973846620594E-3</v>
      </c>
      <c r="Z24" s="343">
        <v>3.9508673675677031E-3</v>
      </c>
      <c r="AA24" s="343">
        <v>2.8995249775265767E-3</v>
      </c>
      <c r="AB24" s="343">
        <v>1.3545688368864037E-3</v>
      </c>
      <c r="AC24" s="343">
        <v>9.2178504434778743E-4</v>
      </c>
      <c r="AD24" s="343">
        <v>9.3055315604125173E-4</v>
      </c>
      <c r="AE24" s="343">
        <v>7.9193288644071344E-4</v>
      </c>
      <c r="AF24" s="343">
        <v>2.3332878591777986E-3</v>
      </c>
      <c r="AG24" s="343">
        <v>9.0195806681706687E-4</v>
      </c>
      <c r="AH24" s="343">
        <v>5.1525127383875667E-4</v>
      </c>
      <c r="AI24" s="343">
        <v>1.0763664718309962E-3</v>
      </c>
      <c r="AJ24" s="343">
        <v>1.6232766820037472E-3</v>
      </c>
      <c r="AK24" s="343">
        <v>4.8892235473256486E-4</v>
      </c>
      <c r="AL24" s="343">
        <v>1.0069353281925528</v>
      </c>
      <c r="AM24" s="343">
        <v>3.2956488449740083E-3</v>
      </c>
      <c r="AN24" s="343">
        <v>5.1430747839627255E-3</v>
      </c>
      <c r="AO24" s="343">
        <v>4.6498848276902701E-4</v>
      </c>
      <c r="AP24" s="343">
        <v>2.979075626583299E-3</v>
      </c>
      <c r="AQ24" s="343">
        <v>4.6930903299204562E-4</v>
      </c>
      <c r="AR24" s="343">
        <v>3.4071512765398575E-4</v>
      </c>
      <c r="AS24" s="343">
        <v>8.9019942883623903E-4</v>
      </c>
      <c r="AT24" s="343">
        <v>7.1759239426138176E-4</v>
      </c>
      <c r="AU24" s="343">
        <v>9.9771375867298544E-4</v>
      </c>
      <c r="AV24" s="343">
        <v>1.7641292134752534E-3</v>
      </c>
      <c r="AW24" s="343">
        <v>9.5463925507888777E-4</v>
      </c>
      <c r="AX24" s="343">
        <v>4.9404459964544161E-4</v>
      </c>
      <c r="AY24" s="343">
        <v>4.7477781145947807E-4</v>
      </c>
      <c r="AZ24" s="343">
        <v>2.3156719439737174E-3</v>
      </c>
      <c r="BA24" s="343">
        <v>4.2967653067263068E-3</v>
      </c>
      <c r="BB24" s="343">
        <v>2.8263809718182724E-3</v>
      </c>
      <c r="BC24" s="343">
        <v>4.4380362917263261E-4</v>
      </c>
      <c r="BD24" s="344">
        <v>6.2348021489321286E-4</v>
      </c>
    </row>
    <row r="25" spans="2:56" ht="20.100000000000001" customHeight="1" x14ac:dyDescent="0.15">
      <c r="B25" s="50" t="s">
        <v>36</v>
      </c>
      <c r="C25" s="52" t="s">
        <v>226</v>
      </c>
      <c r="D25" s="328">
        <v>1</v>
      </c>
      <c r="E25" s="329">
        <v>0.18878335399703786</v>
      </c>
      <c r="F25" s="329">
        <v>0.50109025920190653</v>
      </c>
      <c r="G25" s="329">
        <v>6.7071037301526231E-3</v>
      </c>
      <c r="H25" s="330">
        <v>6.9752521932400207E-3</v>
      </c>
      <c r="I25" s="331">
        <v>6.8880615408245206E-3</v>
      </c>
      <c r="K25" s="74" t="s">
        <v>271</v>
      </c>
      <c r="L25" s="5">
        <v>299637</v>
      </c>
      <c r="M25" s="77">
        <v>301839</v>
      </c>
      <c r="P25" s="50" t="s">
        <v>36</v>
      </c>
      <c r="Q25" s="52" t="s">
        <v>226</v>
      </c>
      <c r="R25" s="342">
        <v>9.2750682830262563E-4</v>
      </c>
      <c r="S25" s="343">
        <v>3.0679285850716614E-3</v>
      </c>
      <c r="T25" s="343">
        <v>2.4493406292399353E-3</v>
      </c>
      <c r="U25" s="343">
        <v>1.9220222219399658E-3</v>
      </c>
      <c r="V25" s="343">
        <v>1.5458966533837945E-3</v>
      </c>
      <c r="W25" s="343">
        <v>3.68114491510702E-3</v>
      </c>
      <c r="X25" s="343">
        <v>2.596151148286356E-3</v>
      </c>
      <c r="Y25" s="343">
        <v>1.3948513458549943E-3</v>
      </c>
      <c r="Z25" s="343">
        <v>1.6224875249343281E-3</v>
      </c>
      <c r="AA25" s="343">
        <v>8.3585430314482025E-4</v>
      </c>
      <c r="AB25" s="343">
        <v>8.685591516237141E-4</v>
      </c>
      <c r="AC25" s="343">
        <v>7.9228412714064088E-4</v>
      </c>
      <c r="AD25" s="343">
        <v>1.0040693858659343E-3</v>
      </c>
      <c r="AE25" s="343">
        <v>6.8176779609382097E-4</v>
      </c>
      <c r="AF25" s="343">
        <v>2.5634911385992733E-3</v>
      </c>
      <c r="AG25" s="343">
        <v>1.0072341760158491E-3</v>
      </c>
      <c r="AH25" s="343">
        <v>5.5246714117892181E-4</v>
      </c>
      <c r="AI25" s="343">
        <v>4.6380445794359245E-4</v>
      </c>
      <c r="AJ25" s="343">
        <v>1.1359357772041509E-3</v>
      </c>
      <c r="AK25" s="343">
        <v>1.3622689197764308E-3</v>
      </c>
      <c r="AL25" s="343">
        <v>1.3269380302793081E-3</v>
      </c>
      <c r="AM25" s="343">
        <v>1.0989985334568053</v>
      </c>
      <c r="AN25" s="343">
        <v>1.0317613837004976E-2</v>
      </c>
      <c r="AO25" s="343">
        <v>1.046180406452871E-3</v>
      </c>
      <c r="AP25" s="343">
        <v>4.8856015610591816E-3</v>
      </c>
      <c r="AQ25" s="343">
        <v>1.8067875851926912E-3</v>
      </c>
      <c r="AR25" s="343">
        <v>6.3466731355402671E-4</v>
      </c>
      <c r="AS25" s="343">
        <v>5.3276541369199565E-3</v>
      </c>
      <c r="AT25" s="343">
        <v>3.5674909956895317E-3</v>
      </c>
      <c r="AU25" s="343">
        <v>4.756604931175917E-3</v>
      </c>
      <c r="AV25" s="343">
        <v>9.973307188037725E-3</v>
      </c>
      <c r="AW25" s="343">
        <v>5.5152815280997188E-3</v>
      </c>
      <c r="AX25" s="343">
        <v>2.9551522529444279E-3</v>
      </c>
      <c r="AY25" s="343">
        <v>1.1250360880728459E-3</v>
      </c>
      <c r="AZ25" s="343">
        <v>8.1916063522621992E-3</v>
      </c>
      <c r="BA25" s="343">
        <v>1.3863340675156573E-2</v>
      </c>
      <c r="BB25" s="343">
        <v>1.0892351804137388E-2</v>
      </c>
      <c r="BC25" s="343">
        <v>7.0206532774255031E-4</v>
      </c>
      <c r="BD25" s="344">
        <v>2.7750054391462711E-3</v>
      </c>
    </row>
    <row r="26" spans="2:56" ht="20.100000000000001" customHeight="1" x14ac:dyDescent="0.15">
      <c r="B26" s="50" t="s">
        <v>37</v>
      </c>
      <c r="C26" s="52" t="s">
        <v>116</v>
      </c>
      <c r="D26" s="328">
        <v>0.65942972474464856</v>
      </c>
      <c r="E26" s="329">
        <v>0.49624629815685511</v>
      </c>
      <c r="F26" s="329">
        <v>0.65820401405665141</v>
      </c>
      <c r="G26" s="329">
        <v>1.0002654990877511E-3</v>
      </c>
      <c r="H26" s="330">
        <v>5.0491203028215421E-2</v>
      </c>
      <c r="I26" s="331">
        <v>4.3154438915134673E-2</v>
      </c>
      <c r="K26" s="74" t="s">
        <v>272</v>
      </c>
      <c r="L26" s="5">
        <v>309347</v>
      </c>
      <c r="M26" s="77">
        <v>298167</v>
      </c>
      <c r="P26" s="50" t="s">
        <v>37</v>
      </c>
      <c r="Q26" s="52" t="s">
        <v>116</v>
      </c>
      <c r="R26" s="342">
        <v>4.8921541731105223E-4</v>
      </c>
      <c r="S26" s="343">
        <v>2.0768655162809835E-3</v>
      </c>
      <c r="T26" s="343">
        <v>9.7078331494101914E-4</v>
      </c>
      <c r="U26" s="343">
        <v>3.7980103999399827E-4</v>
      </c>
      <c r="V26" s="343">
        <v>4.6785933518701643E-4</v>
      </c>
      <c r="W26" s="343">
        <v>2.7478441045471302E-3</v>
      </c>
      <c r="X26" s="343">
        <v>3.3521716279460165E-4</v>
      </c>
      <c r="Y26" s="343">
        <v>2.1443913915542384E-4</v>
      </c>
      <c r="Z26" s="343">
        <v>2.0181858413360425E-3</v>
      </c>
      <c r="AA26" s="343">
        <v>6.2637461376689328E-4</v>
      </c>
      <c r="AB26" s="343">
        <v>2.4818629680165537E-4</v>
      </c>
      <c r="AC26" s="343">
        <v>4.0089934901338468E-4</v>
      </c>
      <c r="AD26" s="343">
        <v>1.989308098475478E-4</v>
      </c>
      <c r="AE26" s="343">
        <v>2.7653474356038296E-4</v>
      </c>
      <c r="AF26" s="343">
        <v>6.9030557453643232E-4</v>
      </c>
      <c r="AG26" s="343">
        <v>4.2998389459163113E-4</v>
      </c>
      <c r="AH26" s="343">
        <v>2.959564890365208E-4</v>
      </c>
      <c r="AI26" s="343">
        <v>1.298045172275383E-4</v>
      </c>
      <c r="AJ26" s="343">
        <v>6.0540811289601522E-4</v>
      </c>
      <c r="AK26" s="343">
        <v>1.5673508784539863E-3</v>
      </c>
      <c r="AL26" s="343">
        <v>7.9786270234457127E-3</v>
      </c>
      <c r="AM26" s="343">
        <v>1.859745870481398E-3</v>
      </c>
      <c r="AN26" s="343">
        <v>1.0005105406374437</v>
      </c>
      <c r="AO26" s="343">
        <v>1.0603358919565571E-3</v>
      </c>
      <c r="AP26" s="343">
        <v>1.4152232923035962E-3</v>
      </c>
      <c r="AQ26" s="343">
        <v>2.5147406718978205E-3</v>
      </c>
      <c r="AR26" s="343">
        <v>2.158227964834596E-4</v>
      </c>
      <c r="AS26" s="343">
        <v>3.3607675816807016E-3</v>
      </c>
      <c r="AT26" s="343">
        <v>4.2086598370495807E-3</v>
      </c>
      <c r="AU26" s="343">
        <v>1.6843542902100189E-2</v>
      </c>
      <c r="AV26" s="343">
        <v>3.9760964025469577E-3</v>
      </c>
      <c r="AW26" s="343">
        <v>2.7128258717573723E-3</v>
      </c>
      <c r="AX26" s="343">
        <v>4.5005496645398718E-4</v>
      </c>
      <c r="AY26" s="343">
        <v>5.0397284771001307E-4</v>
      </c>
      <c r="AZ26" s="343">
        <v>8.5413565400852889E-3</v>
      </c>
      <c r="BA26" s="343">
        <v>3.1681632207934116E-2</v>
      </c>
      <c r="BB26" s="343">
        <v>1.0869200562162664E-2</v>
      </c>
      <c r="BC26" s="343">
        <v>3.4178085730736065E-4</v>
      </c>
      <c r="BD26" s="344">
        <v>1.2007048406353108E-2</v>
      </c>
    </row>
    <row r="27" spans="2:56" ht="20.100000000000001" customHeight="1" x14ac:dyDescent="0.15">
      <c r="B27" s="50" t="s">
        <v>38</v>
      </c>
      <c r="C27" s="52" t="s">
        <v>227</v>
      </c>
      <c r="D27" s="328">
        <v>0.58579275867060709</v>
      </c>
      <c r="E27" s="329">
        <v>0.33507222569115591</v>
      </c>
      <c r="F27" s="329">
        <v>0.72702095194491578</v>
      </c>
      <c r="G27" s="329">
        <v>4.7921270532048303E-2</v>
      </c>
      <c r="H27" s="330">
        <v>0.1195142793045386</v>
      </c>
      <c r="I27" s="331">
        <v>0.10693824738558673</v>
      </c>
      <c r="K27" s="74" t="s">
        <v>273</v>
      </c>
      <c r="L27" s="5">
        <v>319388</v>
      </c>
      <c r="M27" s="77">
        <v>306740</v>
      </c>
      <c r="P27" s="50" t="s">
        <v>38</v>
      </c>
      <c r="Q27" s="52" t="s">
        <v>227</v>
      </c>
      <c r="R27" s="342">
        <v>2.5686585157839979E-2</v>
      </c>
      <c r="S27" s="343">
        <v>1.5152859261049926E-2</v>
      </c>
      <c r="T27" s="343">
        <v>4.9922644216314392E-2</v>
      </c>
      <c r="U27" s="343">
        <v>3.9270308246311454E-2</v>
      </c>
      <c r="V27" s="343">
        <v>4.7384694279455242E-2</v>
      </c>
      <c r="W27" s="343">
        <v>2.5375820553598112E-2</v>
      </c>
      <c r="X27" s="343">
        <v>1.9155668930735354E-2</v>
      </c>
      <c r="Y27" s="343">
        <v>3.5985499258896235E-2</v>
      </c>
      <c r="Z27" s="343">
        <v>2.0870519728205989E-2</v>
      </c>
      <c r="AA27" s="343">
        <v>2.6769032564696288E-2</v>
      </c>
      <c r="AB27" s="343">
        <v>2.7981502660337797E-2</v>
      </c>
      <c r="AC27" s="343">
        <v>2.4753033187676701E-2</v>
      </c>
      <c r="AD27" s="343">
        <v>2.3353046527126942E-2</v>
      </c>
      <c r="AE27" s="343">
        <v>1.9898580496550525E-2</v>
      </c>
      <c r="AF27" s="343">
        <v>2.7474823875029721E-2</v>
      </c>
      <c r="AG27" s="343">
        <v>2.9785878609342571E-2</v>
      </c>
      <c r="AH27" s="343">
        <v>2.5863029699098983E-2</v>
      </c>
      <c r="AI27" s="343">
        <v>3.2119812647556582E-2</v>
      </c>
      <c r="AJ27" s="343">
        <v>4.1804557745231924E-2</v>
      </c>
      <c r="AK27" s="343">
        <v>3.9403738761065711E-2</v>
      </c>
      <c r="AL27" s="343">
        <v>1.1245461494449544E-2</v>
      </c>
      <c r="AM27" s="343">
        <v>1.2859481554631513E-2</v>
      </c>
      <c r="AN27" s="343">
        <v>7.9268120262956862E-3</v>
      </c>
      <c r="AO27" s="343">
        <v>1.0061078955968135</v>
      </c>
      <c r="AP27" s="343">
        <v>5.6736998881016182E-3</v>
      </c>
      <c r="AQ27" s="343">
        <v>3.9404009367418544E-3</v>
      </c>
      <c r="AR27" s="343">
        <v>1.088884760222606E-3</v>
      </c>
      <c r="AS27" s="343">
        <v>1.2560343739754858E-2</v>
      </c>
      <c r="AT27" s="343">
        <v>6.7908794772344591E-3</v>
      </c>
      <c r="AU27" s="343">
        <v>5.0480626842745535E-3</v>
      </c>
      <c r="AV27" s="343">
        <v>6.1672311404229064E-3</v>
      </c>
      <c r="AW27" s="343">
        <v>3.0920751187183928E-2</v>
      </c>
      <c r="AX27" s="343">
        <v>1.5163607127973362E-2</v>
      </c>
      <c r="AY27" s="343">
        <v>7.993502995052101E-3</v>
      </c>
      <c r="AZ27" s="343">
        <v>1.0128957275804977E-2</v>
      </c>
      <c r="BA27" s="343">
        <v>2.3636694423920086E-2</v>
      </c>
      <c r="BB27" s="343">
        <v>5.1311127641652764E-2</v>
      </c>
      <c r="BC27" s="343">
        <v>9.3301707284701954E-2</v>
      </c>
      <c r="BD27" s="344">
        <v>7.7290141055348623E-3</v>
      </c>
    </row>
    <row r="28" spans="2:56" ht="20.100000000000001" customHeight="1" x14ac:dyDescent="0.15">
      <c r="B28" s="50" t="s">
        <v>39</v>
      </c>
      <c r="C28" s="52" t="s">
        <v>228</v>
      </c>
      <c r="D28" s="328">
        <v>0.75549990492609098</v>
      </c>
      <c r="E28" s="329">
        <v>0.43680069609676569</v>
      </c>
      <c r="F28" s="329">
        <v>0.66088267647694288</v>
      </c>
      <c r="G28" s="329">
        <v>0.11935959948490803</v>
      </c>
      <c r="H28" s="332">
        <v>0.19568180925740924</v>
      </c>
      <c r="I28" s="332">
        <v>0.17265605320513935</v>
      </c>
      <c r="K28" s="74" t="s">
        <v>274</v>
      </c>
      <c r="L28" s="5">
        <v>287995</v>
      </c>
      <c r="M28" s="77">
        <v>300699</v>
      </c>
      <c r="P28" s="50" t="s">
        <v>39</v>
      </c>
      <c r="Q28" s="52" t="s">
        <v>228</v>
      </c>
      <c r="R28" s="342">
        <v>2.8428143388211063E-2</v>
      </c>
      <c r="S28" s="343">
        <v>6.7644926724817964E-3</v>
      </c>
      <c r="T28" s="343">
        <v>7.411845829911075E-3</v>
      </c>
      <c r="U28" s="343">
        <v>1.4079913680815731E-2</v>
      </c>
      <c r="V28" s="343">
        <v>4.0359395294227865E-3</v>
      </c>
      <c r="W28" s="343">
        <v>1.7988237568895764E-3</v>
      </c>
      <c r="X28" s="343">
        <v>1.1914188932393172E-3</v>
      </c>
      <c r="Y28" s="343">
        <v>1.0377708259246639E-3</v>
      </c>
      <c r="Z28" s="343">
        <v>2.8368237700099217E-3</v>
      </c>
      <c r="AA28" s="343">
        <v>1.3887215698467569E-3</v>
      </c>
      <c r="AB28" s="343">
        <v>1.3014351906893574E-3</v>
      </c>
      <c r="AC28" s="343">
        <v>3.0019231970515071E-3</v>
      </c>
      <c r="AD28" s="343">
        <v>3.9853538890181643E-3</v>
      </c>
      <c r="AE28" s="343">
        <v>6.286121552106257E-3</v>
      </c>
      <c r="AF28" s="343">
        <v>2.0768657873050747E-3</v>
      </c>
      <c r="AG28" s="343">
        <v>2.3404022194552046E-3</v>
      </c>
      <c r="AH28" s="343">
        <v>2.9203423408405388E-3</v>
      </c>
      <c r="AI28" s="343">
        <v>1.0999783102035407E-3</v>
      </c>
      <c r="AJ28" s="343">
        <v>5.1479524460931554E-3</v>
      </c>
      <c r="AK28" s="343">
        <v>4.6738215352561605E-3</v>
      </c>
      <c r="AL28" s="343">
        <v>1.1066289245157746E-3</v>
      </c>
      <c r="AM28" s="343">
        <v>3.2430227725674301E-3</v>
      </c>
      <c r="AN28" s="343">
        <v>4.4340541794319361E-3</v>
      </c>
      <c r="AO28" s="343">
        <v>3.6663382302512299E-3</v>
      </c>
      <c r="AP28" s="343">
        <v>1.0036156430648846</v>
      </c>
      <c r="AQ28" s="343">
        <v>2.5480493562612064E-3</v>
      </c>
      <c r="AR28" s="343">
        <v>3.7756276197147168E-3</v>
      </c>
      <c r="AS28" s="343">
        <v>1.4768440309179637E-2</v>
      </c>
      <c r="AT28" s="343">
        <v>3.3119800136773977E-3</v>
      </c>
      <c r="AU28" s="343">
        <v>4.2931434618915919E-3</v>
      </c>
      <c r="AV28" s="343">
        <v>3.7936921914202039E-3</v>
      </c>
      <c r="AW28" s="343">
        <v>7.5658672297243684E-3</v>
      </c>
      <c r="AX28" s="343">
        <v>1.5482145093876581E-2</v>
      </c>
      <c r="AY28" s="343">
        <v>5.3506511961477704E-3</v>
      </c>
      <c r="AZ28" s="343">
        <v>1.0177262766781704E-2</v>
      </c>
      <c r="BA28" s="343">
        <v>1.9067342944896065E-2</v>
      </c>
      <c r="BB28" s="343">
        <v>3.6015659631716462E-2</v>
      </c>
      <c r="BC28" s="343">
        <v>6.0737456165052217E-2</v>
      </c>
      <c r="BD28" s="344">
        <v>7.662008093882882E-3</v>
      </c>
    </row>
    <row r="29" spans="2:56" ht="20.100000000000001" customHeight="1" x14ac:dyDescent="0.15">
      <c r="B29" s="50" t="s">
        <v>40</v>
      </c>
      <c r="C29" s="52" t="s">
        <v>10</v>
      </c>
      <c r="D29" s="328">
        <v>0.71339457032035303</v>
      </c>
      <c r="E29" s="329">
        <v>0.33612851410243494</v>
      </c>
      <c r="F29" s="329">
        <v>0.67900120186476431</v>
      </c>
      <c r="G29" s="329">
        <v>2.7791994449472394E-2</v>
      </c>
      <c r="H29" s="332">
        <v>5.410297670960814E-2</v>
      </c>
      <c r="I29" s="332">
        <v>5.188344115967472E-2</v>
      </c>
      <c r="K29" s="74" t="s">
        <v>275</v>
      </c>
      <c r="L29" s="5">
        <v>322235</v>
      </c>
      <c r="M29" s="77">
        <v>305454</v>
      </c>
      <c r="P29" s="50" t="s">
        <v>40</v>
      </c>
      <c r="Q29" s="52" t="s">
        <v>10</v>
      </c>
      <c r="R29" s="342">
        <v>6.8004019946013025E-3</v>
      </c>
      <c r="S29" s="343">
        <v>4.2063083533435304E-2</v>
      </c>
      <c r="T29" s="343">
        <v>5.8980942703781881E-3</v>
      </c>
      <c r="U29" s="343">
        <v>1.4901468864877846E-2</v>
      </c>
      <c r="V29" s="343">
        <v>1.0589722421251306E-2</v>
      </c>
      <c r="W29" s="343">
        <v>6.5195615580823842E-3</v>
      </c>
      <c r="X29" s="343">
        <v>6.5295361889801777E-3</v>
      </c>
      <c r="Y29" s="343">
        <v>4.2243617377679408E-3</v>
      </c>
      <c r="Z29" s="343">
        <v>1.1443967818920521E-2</v>
      </c>
      <c r="AA29" s="343">
        <v>6.9155820225352124E-3</v>
      </c>
      <c r="AB29" s="343">
        <v>1.1184343324323852E-2</v>
      </c>
      <c r="AC29" s="343">
        <v>6.21684774004013E-3</v>
      </c>
      <c r="AD29" s="343">
        <v>8.1657893318118919E-3</v>
      </c>
      <c r="AE29" s="343">
        <v>1.2002747423248092E-2</v>
      </c>
      <c r="AF29" s="343">
        <v>5.8875748110300465E-3</v>
      </c>
      <c r="AG29" s="343">
        <v>5.8852948142922076E-3</v>
      </c>
      <c r="AH29" s="343">
        <v>5.8575516238609758E-3</v>
      </c>
      <c r="AI29" s="343">
        <v>3.4799905782834225E-3</v>
      </c>
      <c r="AJ29" s="343">
        <v>1.2041860689063108E-2</v>
      </c>
      <c r="AK29" s="343">
        <v>1.294354238867511E-2</v>
      </c>
      <c r="AL29" s="343">
        <v>1.6155090736486084E-2</v>
      </c>
      <c r="AM29" s="343">
        <v>2.1372710226313499E-2</v>
      </c>
      <c r="AN29" s="343">
        <v>2.1817591584800726E-2</v>
      </c>
      <c r="AO29" s="343">
        <v>1.7737876350050322E-2</v>
      </c>
      <c r="AP29" s="343">
        <v>1.3833702588121007E-2</v>
      </c>
      <c r="AQ29" s="343">
        <v>1.0337163601449557</v>
      </c>
      <c r="AR29" s="343">
        <v>5.8180342430345963E-2</v>
      </c>
      <c r="AS29" s="343">
        <v>2.0962417314013816E-2</v>
      </c>
      <c r="AT29" s="343">
        <v>8.0898538039578683E-3</v>
      </c>
      <c r="AU29" s="343">
        <v>1.777901650492229E-2</v>
      </c>
      <c r="AV29" s="343">
        <v>8.8477156087189302E-3</v>
      </c>
      <c r="AW29" s="343">
        <v>8.3179260033694191E-3</v>
      </c>
      <c r="AX29" s="343">
        <v>2.1917598903429241E-2</v>
      </c>
      <c r="AY29" s="343">
        <v>9.5873665131481801E-3</v>
      </c>
      <c r="AZ29" s="343">
        <v>7.3291018431594452E-3</v>
      </c>
      <c r="BA29" s="343">
        <v>1.8740867226514166E-2</v>
      </c>
      <c r="BB29" s="343">
        <v>7.7302682871028573E-3</v>
      </c>
      <c r="BC29" s="343">
        <v>4.2351051493504446E-3</v>
      </c>
      <c r="BD29" s="344">
        <v>8.2820206155781503E-3</v>
      </c>
    </row>
    <row r="30" spans="2:56" ht="20.100000000000001" customHeight="1" x14ac:dyDescent="0.15">
      <c r="B30" s="50" t="s">
        <v>41</v>
      </c>
      <c r="C30" s="52" t="s">
        <v>11</v>
      </c>
      <c r="D30" s="328">
        <v>0.93799748795814486</v>
      </c>
      <c r="E30" s="329">
        <v>6.8826071900162822E-2</v>
      </c>
      <c r="F30" s="329">
        <v>0.83974764304916261</v>
      </c>
      <c r="G30" s="329">
        <v>0.23497406829713033</v>
      </c>
      <c r="H30" s="330">
        <v>1.9874813863914889E-2</v>
      </c>
      <c r="I30" s="331">
        <v>1.2316315525137901E-2</v>
      </c>
      <c r="K30" s="74" t="s">
        <v>276</v>
      </c>
      <c r="L30" s="5">
        <v>287359</v>
      </c>
      <c r="M30" s="77">
        <v>307566</v>
      </c>
      <c r="P30" s="50" t="s">
        <v>41</v>
      </c>
      <c r="Q30" s="52" t="s">
        <v>11</v>
      </c>
      <c r="R30" s="342">
        <v>4.6202059914854836E-3</v>
      </c>
      <c r="S30" s="343">
        <v>1.0415308363303073E-2</v>
      </c>
      <c r="T30" s="343">
        <v>5.7984312097979019E-3</v>
      </c>
      <c r="U30" s="343">
        <v>6.7684524018455103E-3</v>
      </c>
      <c r="V30" s="343">
        <v>5.4912219616237122E-3</v>
      </c>
      <c r="W30" s="343">
        <v>5.9612665233549494E-3</v>
      </c>
      <c r="X30" s="343">
        <v>2.6895945570777026E-3</v>
      </c>
      <c r="Y30" s="343">
        <v>5.2783792300216213E-3</v>
      </c>
      <c r="Z30" s="343">
        <v>5.8911227186696632E-3</v>
      </c>
      <c r="AA30" s="343">
        <v>3.2226054328008138E-3</v>
      </c>
      <c r="AB30" s="343">
        <v>6.9558566522050138E-3</v>
      </c>
      <c r="AC30" s="343">
        <v>4.4087950905051868E-3</v>
      </c>
      <c r="AD30" s="343">
        <v>6.1826506254406381E-3</v>
      </c>
      <c r="AE30" s="343">
        <v>3.8634000524223667E-3</v>
      </c>
      <c r="AF30" s="343">
        <v>3.2269742001613034E-3</v>
      </c>
      <c r="AG30" s="343">
        <v>4.5256024233386169E-3</v>
      </c>
      <c r="AH30" s="343">
        <v>3.4907191487382021E-3</v>
      </c>
      <c r="AI30" s="343">
        <v>2.0763564161838904E-3</v>
      </c>
      <c r="AJ30" s="343">
        <v>7.2199345639962871E-3</v>
      </c>
      <c r="AK30" s="343">
        <v>8.6963691172965603E-3</v>
      </c>
      <c r="AL30" s="343">
        <v>7.0407075226390468E-3</v>
      </c>
      <c r="AM30" s="343">
        <v>4.4352075618921336E-3</v>
      </c>
      <c r="AN30" s="343">
        <v>4.236000196465345E-3</v>
      </c>
      <c r="AO30" s="343">
        <v>3.5458437869515476E-2</v>
      </c>
      <c r="AP30" s="343">
        <v>3.1231280334633099E-2</v>
      </c>
      <c r="AQ30" s="343">
        <v>1.6935105374697727E-2</v>
      </c>
      <c r="AR30" s="343">
        <v>1.0296907458560143</v>
      </c>
      <c r="AS30" s="343">
        <v>1.654078609329852E-2</v>
      </c>
      <c r="AT30" s="343">
        <v>2.047288250631743E-2</v>
      </c>
      <c r="AU30" s="343">
        <v>3.5412160650759301E-3</v>
      </c>
      <c r="AV30" s="343">
        <v>4.3549207948390505E-3</v>
      </c>
      <c r="AW30" s="343">
        <v>1.9030080785183395E-2</v>
      </c>
      <c r="AX30" s="343">
        <v>2.0806052786052392E-2</v>
      </c>
      <c r="AY30" s="343">
        <v>1.0370826789685124E-2</v>
      </c>
      <c r="AZ30" s="343">
        <v>1.7765584154575433E-2</v>
      </c>
      <c r="BA30" s="343">
        <v>1.4044947926125772E-2</v>
      </c>
      <c r="BB30" s="343">
        <v>1.3879539481206786E-2</v>
      </c>
      <c r="BC30" s="343">
        <v>6.1499412717147808E-3</v>
      </c>
      <c r="BD30" s="344">
        <v>3.3441302601505039E-2</v>
      </c>
    </row>
    <row r="31" spans="2:56" ht="20.100000000000001" customHeight="1" thickBot="1" x14ac:dyDescent="0.2">
      <c r="B31" s="50" t="s">
        <v>42</v>
      </c>
      <c r="C31" s="52" t="s">
        <v>229</v>
      </c>
      <c r="D31" s="328">
        <v>0.56335501372279595</v>
      </c>
      <c r="E31" s="329">
        <v>0.30758156348905186</v>
      </c>
      <c r="F31" s="329">
        <v>0.48589700556585935</v>
      </c>
      <c r="G31" s="329">
        <v>5.305513144532821E-2</v>
      </c>
      <c r="H31" s="330">
        <v>6.6725168026615683E-2</v>
      </c>
      <c r="I31" s="331">
        <v>6.3288730801587076E-2</v>
      </c>
      <c r="K31" s="78" t="s">
        <v>277</v>
      </c>
      <c r="L31" s="79">
        <v>325075</v>
      </c>
      <c r="M31" s="80">
        <v>311178</v>
      </c>
      <c r="P31" s="50" t="s">
        <v>42</v>
      </c>
      <c r="Q31" s="52" t="s">
        <v>229</v>
      </c>
      <c r="R31" s="342">
        <v>3.7104338441418853E-2</v>
      </c>
      <c r="S31" s="343">
        <v>0.15805209342550905</v>
      </c>
      <c r="T31" s="343">
        <v>2.5818393139291712E-2</v>
      </c>
      <c r="U31" s="343">
        <v>1.8544328739464051E-2</v>
      </c>
      <c r="V31" s="343">
        <v>2.668412968988209E-2</v>
      </c>
      <c r="W31" s="343">
        <v>1.8404293355258956E-2</v>
      </c>
      <c r="X31" s="343">
        <v>3.4790721312418935E-2</v>
      </c>
      <c r="Y31" s="343">
        <v>1.4402615355115706E-2</v>
      </c>
      <c r="Z31" s="343">
        <v>4.2049186066815424E-2</v>
      </c>
      <c r="AA31" s="343">
        <v>2.2052086800545528E-2</v>
      </c>
      <c r="AB31" s="343">
        <v>1.8827282605347145E-2</v>
      </c>
      <c r="AC31" s="343">
        <v>1.4746640154856083E-2</v>
      </c>
      <c r="AD31" s="343">
        <v>1.488505105824736E-2</v>
      </c>
      <c r="AE31" s="343">
        <v>1.6625588199193957E-2</v>
      </c>
      <c r="AF31" s="343">
        <v>1.5217379596891735E-2</v>
      </c>
      <c r="AG31" s="343">
        <v>1.03180809989914E-2</v>
      </c>
      <c r="AH31" s="343">
        <v>1.5770942671035369E-2</v>
      </c>
      <c r="AI31" s="343">
        <v>1.0176625008761151E-2</v>
      </c>
      <c r="AJ31" s="343">
        <v>3.6786481520574406E-2</v>
      </c>
      <c r="AK31" s="343">
        <v>2.7279230016282605E-2</v>
      </c>
      <c r="AL31" s="343">
        <v>2.5902215336224915E-2</v>
      </c>
      <c r="AM31" s="343">
        <v>1.6982825262002441E-2</v>
      </c>
      <c r="AN31" s="343">
        <v>4.1329600084784764E-2</v>
      </c>
      <c r="AO31" s="343">
        <v>3.9481966934033462E-2</v>
      </c>
      <c r="AP31" s="343">
        <v>2.4316750220466171E-2</v>
      </c>
      <c r="AQ31" s="343">
        <v>2.422617360803735E-2</v>
      </c>
      <c r="AR31" s="343">
        <v>3.5341487948446024E-3</v>
      </c>
      <c r="AS31" s="343">
        <v>1.0474011193105388</v>
      </c>
      <c r="AT31" s="343">
        <v>2.0057328205888014E-2</v>
      </c>
      <c r="AU31" s="343">
        <v>2.3692234842693578E-2</v>
      </c>
      <c r="AV31" s="343">
        <v>1.552266105123217E-2</v>
      </c>
      <c r="AW31" s="343">
        <v>1.2093504281842528E-2</v>
      </c>
      <c r="AX31" s="343">
        <v>2.6352349022875723E-2</v>
      </c>
      <c r="AY31" s="343">
        <v>1.2203480929088103E-2</v>
      </c>
      <c r="AZ31" s="343">
        <v>2.4183373293522624E-2</v>
      </c>
      <c r="BA31" s="343">
        <v>6.7044368129837134E-2</v>
      </c>
      <c r="BB31" s="343">
        <v>2.177798756784664E-2</v>
      </c>
      <c r="BC31" s="343">
        <v>3.8382915561865315E-2</v>
      </c>
      <c r="BD31" s="344">
        <v>6.1115175367879332E-2</v>
      </c>
    </row>
    <row r="32" spans="2:56" ht="20.100000000000001" customHeight="1" x14ac:dyDescent="0.15">
      <c r="B32" s="50" t="s">
        <v>43</v>
      </c>
      <c r="C32" s="52" t="s">
        <v>118</v>
      </c>
      <c r="D32" s="328">
        <v>0.55058289507820724</v>
      </c>
      <c r="E32" s="329">
        <v>0.15886991303235681</v>
      </c>
      <c r="F32" s="329">
        <v>0.50482757800427691</v>
      </c>
      <c r="G32" s="329">
        <v>4.619729912902918E-2</v>
      </c>
      <c r="H32" s="330">
        <v>2.959134050902806E-2</v>
      </c>
      <c r="I32" s="331">
        <v>2.7876029285648449E-2</v>
      </c>
      <c r="P32" s="50" t="s">
        <v>43</v>
      </c>
      <c r="Q32" s="52" t="s">
        <v>118</v>
      </c>
      <c r="R32" s="342">
        <v>5.5380880973726239E-3</v>
      </c>
      <c r="S32" s="343">
        <v>7.7040263861600684E-3</v>
      </c>
      <c r="T32" s="343">
        <v>5.9197100749810699E-3</v>
      </c>
      <c r="U32" s="343">
        <v>7.185845675116577E-3</v>
      </c>
      <c r="V32" s="343">
        <v>6.6075253954835439E-3</v>
      </c>
      <c r="W32" s="343">
        <v>2.3263442088263225E-2</v>
      </c>
      <c r="X32" s="343">
        <v>2.8490765703099367E-3</v>
      </c>
      <c r="Y32" s="343">
        <v>5.9905609971076714E-3</v>
      </c>
      <c r="Z32" s="343">
        <v>6.2209908499740859E-3</v>
      </c>
      <c r="AA32" s="343">
        <v>4.6898703518005588E-3</v>
      </c>
      <c r="AB32" s="343">
        <v>5.6725015723507457E-3</v>
      </c>
      <c r="AC32" s="343">
        <v>7.1971291827320136E-3</v>
      </c>
      <c r="AD32" s="343">
        <v>6.582520558003185E-3</v>
      </c>
      <c r="AE32" s="343">
        <v>7.8357610133813135E-3</v>
      </c>
      <c r="AF32" s="343">
        <v>7.0855808538281221E-3</v>
      </c>
      <c r="AG32" s="343">
        <v>6.3663019053018313E-3</v>
      </c>
      <c r="AH32" s="343">
        <v>1.0641528392232796E-2</v>
      </c>
      <c r="AI32" s="343">
        <v>3.587903437301239E-3</v>
      </c>
      <c r="AJ32" s="343">
        <v>9.8821776653231219E-3</v>
      </c>
      <c r="AK32" s="343">
        <v>1.0093026480896322E-2</v>
      </c>
      <c r="AL32" s="343">
        <v>1.0335264463656797E-2</v>
      </c>
      <c r="AM32" s="343">
        <v>3.2794306162010137E-2</v>
      </c>
      <c r="AN32" s="343">
        <v>1.0378970229443566E-2</v>
      </c>
      <c r="AO32" s="343">
        <v>2.3485821262365807E-2</v>
      </c>
      <c r="AP32" s="343">
        <v>3.1150909801484078E-2</v>
      </c>
      <c r="AQ32" s="343">
        <v>4.0967329073555422E-2</v>
      </c>
      <c r="AR32" s="343">
        <v>5.4493189631763111E-3</v>
      </c>
      <c r="AS32" s="343">
        <v>1.2343935089578414E-2</v>
      </c>
      <c r="AT32" s="343">
        <v>1.1355558946809272</v>
      </c>
      <c r="AU32" s="343">
        <v>2.2913651039065928E-2</v>
      </c>
      <c r="AV32" s="343">
        <v>1.0559961262213967E-2</v>
      </c>
      <c r="AW32" s="343">
        <v>1.0735519646901103E-2</v>
      </c>
      <c r="AX32" s="343">
        <v>4.7297809753527424E-2</v>
      </c>
      <c r="AY32" s="343">
        <v>5.1319575048503374E-2</v>
      </c>
      <c r="AZ32" s="343">
        <v>1.85954087295882E-2</v>
      </c>
      <c r="BA32" s="343">
        <v>2.0883481466640673E-2</v>
      </c>
      <c r="BB32" s="343">
        <v>1.4558257251870616E-2</v>
      </c>
      <c r="BC32" s="343">
        <v>5.2131271321479234E-3</v>
      </c>
      <c r="BD32" s="344">
        <v>5.2675159696223287E-2</v>
      </c>
    </row>
    <row r="33" spans="2:56" ht="20.100000000000001" customHeight="1" thickBot="1" x14ac:dyDescent="0.2">
      <c r="B33" s="50" t="s">
        <v>44</v>
      </c>
      <c r="C33" s="52" t="s">
        <v>12</v>
      </c>
      <c r="D33" s="328">
        <v>0.5094345438892447</v>
      </c>
      <c r="E33" s="329">
        <v>0.35821851954956768</v>
      </c>
      <c r="F33" s="329">
        <v>0.7046908360278642</v>
      </c>
      <c r="G33" s="329">
        <v>1.6540012756508257E-3</v>
      </c>
      <c r="H33" s="330">
        <v>5.677609200982757E-2</v>
      </c>
      <c r="I33" s="331">
        <v>5.677609200982757E-2</v>
      </c>
      <c r="K33" s="70" t="s">
        <v>136</v>
      </c>
      <c r="M33" s="6" t="s">
        <v>161</v>
      </c>
      <c r="P33" s="50" t="s">
        <v>44</v>
      </c>
      <c r="Q33" s="52" t="s">
        <v>12</v>
      </c>
      <c r="R33" s="342">
        <v>6.7578541898253815E-4</v>
      </c>
      <c r="S33" s="343">
        <v>1.6089070129561255E-3</v>
      </c>
      <c r="T33" s="343">
        <v>5.7592120912472163E-4</v>
      </c>
      <c r="U33" s="343">
        <v>3.9513634221360325E-4</v>
      </c>
      <c r="V33" s="343">
        <v>2.8536329108800674E-4</v>
      </c>
      <c r="W33" s="343">
        <v>3.2222554130853905E-4</v>
      </c>
      <c r="X33" s="343">
        <v>2.9686946550178274E-4</v>
      </c>
      <c r="Y33" s="343">
        <v>2.2962169335518772E-4</v>
      </c>
      <c r="Z33" s="343">
        <v>8.9639939221866909E-4</v>
      </c>
      <c r="AA33" s="343">
        <v>1.1348697016085867E-3</v>
      </c>
      <c r="AB33" s="343">
        <v>3.7422798772986955E-4</v>
      </c>
      <c r="AC33" s="343">
        <v>9.1434332194681195E-4</v>
      </c>
      <c r="AD33" s="343">
        <v>5.831151704920243E-4</v>
      </c>
      <c r="AE33" s="343">
        <v>2.9696422131233764E-4</v>
      </c>
      <c r="AF33" s="343">
        <v>1.6765706004692212E-4</v>
      </c>
      <c r="AG33" s="343">
        <v>2.9994131398456412E-4</v>
      </c>
      <c r="AH33" s="343">
        <v>2.0279130468801244E-4</v>
      </c>
      <c r="AI33" s="343">
        <v>9.6092891109333419E-5</v>
      </c>
      <c r="AJ33" s="343">
        <v>2.918267905056107E-4</v>
      </c>
      <c r="AK33" s="343">
        <v>1.5747489372117225E-3</v>
      </c>
      <c r="AL33" s="343">
        <v>4.9658134014370818E-4</v>
      </c>
      <c r="AM33" s="343">
        <v>1.2618699848545871E-3</v>
      </c>
      <c r="AN33" s="343">
        <v>2.4412904543727851E-3</v>
      </c>
      <c r="AO33" s="343">
        <v>7.5590731135728511E-4</v>
      </c>
      <c r="AP33" s="343">
        <v>9.9939235863516994E-4</v>
      </c>
      <c r="AQ33" s="343">
        <v>6.5447962360944503E-4</v>
      </c>
      <c r="AR33" s="343">
        <v>2.7355171450613354E-4</v>
      </c>
      <c r="AS33" s="343">
        <v>1.0447963382100528E-3</v>
      </c>
      <c r="AT33" s="343">
        <v>5.6680687940279656E-4</v>
      </c>
      <c r="AU33" s="343">
        <v>1.0002367926342983</v>
      </c>
      <c r="AV33" s="343">
        <v>1.313830359011255E-3</v>
      </c>
      <c r="AW33" s="343">
        <v>4.8341780262294687E-4</v>
      </c>
      <c r="AX33" s="343">
        <v>6.3917249868360941E-4</v>
      </c>
      <c r="AY33" s="343">
        <v>4.6330088286897935E-4</v>
      </c>
      <c r="AZ33" s="343">
        <v>5.7748979353368086E-4</v>
      </c>
      <c r="BA33" s="343">
        <v>4.5240170772699827E-4</v>
      </c>
      <c r="BB33" s="343">
        <v>3.8476828090351894E-4</v>
      </c>
      <c r="BC33" s="343">
        <v>2.4612901495347708E-4</v>
      </c>
      <c r="BD33" s="344">
        <v>0.12579577608785492</v>
      </c>
    </row>
    <row r="34" spans="2:56" ht="20.100000000000001" customHeight="1" x14ac:dyDescent="0.15">
      <c r="B34" s="50" t="s">
        <v>45</v>
      </c>
      <c r="C34" s="52" t="s">
        <v>13</v>
      </c>
      <c r="D34" s="328">
        <v>0.7855571640976069</v>
      </c>
      <c r="E34" s="329">
        <v>0.53080812003401323</v>
      </c>
      <c r="F34" s="329">
        <v>0.79837569503138495</v>
      </c>
      <c r="G34" s="329">
        <v>2.6256300221294927E-2</v>
      </c>
      <c r="H34" s="330">
        <v>7.6033168589487832E-2</v>
      </c>
      <c r="I34" s="331">
        <v>7.1981459000602779E-2</v>
      </c>
      <c r="K34" s="71"/>
      <c r="L34" s="72" t="s">
        <v>53</v>
      </c>
      <c r="M34" s="73" t="s">
        <v>54</v>
      </c>
      <c r="P34" s="50" t="s">
        <v>45</v>
      </c>
      <c r="Q34" s="52" t="s">
        <v>13</v>
      </c>
      <c r="R34" s="342">
        <v>9.8584609974481383E-5</v>
      </c>
      <c r="S34" s="343">
        <v>1.8499862836668444E-4</v>
      </c>
      <c r="T34" s="343">
        <v>3.8850366973947211E-4</v>
      </c>
      <c r="U34" s="343">
        <v>7.7245138024182195E-5</v>
      </c>
      <c r="V34" s="343">
        <v>2.4917746749942416E-4</v>
      </c>
      <c r="W34" s="343">
        <v>3.4807552479216533E-4</v>
      </c>
      <c r="X34" s="343">
        <v>5.0786752990412215E-5</v>
      </c>
      <c r="Y34" s="343">
        <v>1.6713138884086253E-4</v>
      </c>
      <c r="Z34" s="343">
        <v>3.6132320798215242E-4</v>
      </c>
      <c r="AA34" s="343">
        <v>8.4559376877055173E-5</v>
      </c>
      <c r="AB34" s="343">
        <v>5.3824888689126221E-4</v>
      </c>
      <c r="AC34" s="343">
        <v>5.732553497595945E-4</v>
      </c>
      <c r="AD34" s="343">
        <v>2.5857293608823475E-4</v>
      </c>
      <c r="AE34" s="343">
        <v>3.3902681560078898E-4</v>
      </c>
      <c r="AF34" s="343">
        <v>1.659010380794844E-3</v>
      </c>
      <c r="AG34" s="343">
        <v>4.4075359975721503E-4</v>
      </c>
      <c r="AH34" s="343">
        <v>2.2043963759000675E-3</v>
      </c>
      <c r="AI34" s="343">
        <v>2.0554730463882137E-4</v>
      </c>
      <c r="AJ34" s="343">
        <v>1.4025401327882067E-4</v>
      </c>
      <c r="AK34" s="343">
        <v>2.6568685023068789E-4</v>
      </c>
      <c r="AL34" s="343">
        <v>5.2433079026699024E-4</v>
      </c>
      <c r="AM34" s="343">
        <v>2.620043873111083E-4</v>
      </c>
      <c r="AN34" s="343">
        <v>2.0501781121335551E-4</v>
      </c>
      <c r="AO34" s="343">
        <v>2.5162912341463334E-4</v>
      </c>
      <c r="AP34" s="343">
        <v>3.4687906303843637E-4</v>
      </c>
      <c r="AQ34" s="343">
        <v>3.7052017710953033E-4</v>
      </c>
      <c r="AR34" s="343">
        <v>4.2603433892062835E-5</v>
      </c>
      <c r="AS34" s="343">
        <v>8.6900890737962369E-4</v>
      </c>
      <c r="AT34" s="343">
        <v>3.7674205256870803E-3</v>
      </c>
      <c r="AU34" s="343">
        <v>2.4146935867702074E-4</v>
      </c>
      <c r="AV34" s="343">
        <v>1.0000690401511667</v>
      </c>
      <c r="AW34" s="343">
        <v>4.552555317775684E-3</v>
      </c>
      <c r="AX34" s="343">
        <v>2.073930961743271E-4</v>
      </c>
      <c r="AY34" s="343">
        <v>6.3831113522283219E-4</v>
      </c>
      <c r="AZ34" s="343">
        <v>4.6651346821264812E-4</v>
      </c>
      <c r="BA34" s="343">
        <v>3.3515066434008017E-4</v>
      </c>
      <c r="BB34" s="343">
        <v>4.6147402150655979E-4</v>
      </c>
      <c r="BC34" s="343">
        <v>9.5900496571387322E-5</v>
      </c>
      <c r="BD34" s="344">
        <v>3.895434038985934E-4</v>
      </c>
    </row>
    <row r="35" spans="2:56" ht="20.100000000000001" customHeight="1" x14ac:dyDescent="0.15">
      <c r="B35" s="50" t="s">
        <v>46</v>
      </c>
      <c r="C35" s="52" t="s">
        <v>230</v>
      </c>
      <c r="D35" s="328">
        <v>0.9102852329177864</v>
      </c>
      <c r="E35" s="329">
        <v>0.48658271895702387</v>
      </c>
      <c r="F35" s="329">
        <v>0.60195690395296342</v>
      </c>
      <c r="G35" s="329">
        <v>4.9741220468601646E-2</v>
      </c>
      <c r="H35" s="330">
        <v>0.1154071668199884</v>
      </c>
      <c r="I35" s="331">
        <v>0.10930229929472686</v>
      </c>
      <c r="K35" s="74" t="s">
        <v>269</v>
      </c>
      <c r="L35" s="75">
        <v>417544</v>
      </c>
      <c r="M35" s="76">
        <v>459332</v>
      </c>
      <c r="P35" s="50" t="s">
        <v>46</v>
      </c>
      <c r="Q35" s="52" t="s">
        <v>230</v>
      </c>
      <c r="R35" s="342">
        <v>3.6378867698368274E-4</v>
      </c>
      <c r="S35" s="343">
        <v>1.136393741633236E-4</v>
      </c>
      <c r="T35" s="343">
        <v>6.430024573798903E-5</v>
      </c>
      <c r="U35" s="343">
        <v>2.6478406470921601E-5</v>
      </c>
      <c r="V35" s="343">
        <v>2.833183179512875E-5</v>
      </c>
      <c r="W35" s="343">
        <v>9.1041938373462766E-5</v>
      </c>
      <c r="X35" s="343">
        <v>2.5533304720019499E-5</v>
      </c>
      <c r="Y35" s="343">
        <v>1.938734578849245E-5</v>
      </c>
      <c r="Z35" s="343">
        <v>4.3411826127492182E-5</v>
      </c>
      <c r="AA35" s="343">
        <v>3.6123287170660955E-5</v>
      </c>
      <c r="AB35" s="343">
        <v>2.2483043996752223E-5</v>
      </c>
      <c r="AC35" s="343">
        <v>3.0990318662556086E-5</v>
      </c>
      <c r="AD35" s="343">
        <v>2.4816236156020131E-5</v>
      </c>
      <c r="AE35" s="343">
        <v>2.196451689327933E-5</v>
      </c>
      <c r="AF35" s="343">
        <v>1.842031879172921E-5</v>
      </c>
      <c r="AG35" s="343">
        <v>1.7207586802259917E-5</v>
      </c>
      <c r="AH35" s="343">
        <v>2.108980701553544E-5</v>
      </c>
      <c r="AI35" s="343">
        <v>1.08503007276898E-5</v>
      </c>
      <c r="AJ35" s="343">
        <v>4.7047713096034463E-5</v>
      </c>
      <c r="AK35" s="343">
        <v>5.3877111745830938E-5</v>
      </c>
      <c r="AL35" s="343">
        <v>6.0983465814323402E-5</v>
      </c>
      <c r="AM35" s="343">
        <v>3.5776426476303273E-4</v>
      </c>
      <c r="AN35" s="343">
        <v>7.793961842099234E-5</v>
      </c>
      <c r="AO35" s="343">
        <v>7.0655953864355117E-5</v>
      </c>
      <c r="AP35" s="343">
        <v>8.4931502477728632E-5</v>
      </c>
      <c r="AQ35" s="343">
        <v>2.1604255390341871E-4</v>
      </c>
      <c r="AR35" s="343">
        <v>2.6411763610354516E-5</v>
      </c>
      <c r="AS35" s="343">
        <v>4.9880959938681634E-4</v>
      </c>
      <c r="AT35" s="343">
        <v>8.6636850903804236E-4</v>
      </c>
      <c r="AU35" s="343">
        <v>6.4915362433435299E-5</v>
      </c>
      <c r="AV35" s="343">
        <v>6.6604891639438215E-5</v>
      </c>
      <c r="AW35" s="343">
        <v>1.0151010359691601</v>
      </c>
      <c r="AX35" s="343">
        <v>7.7830037037009492E-5</v>
      </c>
      <c r="AY35" s="343">
        <v>9.4549825954329134E-5</v>
      </c>
      <c r="AZ35" s="343">
        <v>1.0899951759753547E-4</v>
      </c>
      <c r="BA35" s="343">
        <v>7.1159203699392221E-5</v>
      </c>
      <c r="BB35" s="343">
        <v>1.2931848881725977E-4</v>
      </c>
      <c r="BC35" s="343">
        <v>3.0704567205054791E-5</v>
      </c>
      <c r="BD35" s="344">
        <v>2.3308095469770696E-3</v>
      </c>
    </row>
    <row r="36" spans="2:56" ht="20.100000000000001" customHeight="1" x14ac:dyDescent="0.15">
      <c r="B36" s="50" t="s">
        <v>47</v>
      </c>
      <c r="C36" s="52" t="s">
        <v>231</v>
      </c>
      <c r="D36" s="328">
        <v>0.9285986274714505</v>
      </c>
      <c r="E36" s="329">
        <v>0.43676852949313127</v>
      </c>
      <c r="F36" s="329">
        <v>0.60053497091342134</v>
      </c>
      <c r="G36" s="329">
        <v>1.2000915289126024E-2</v>
      </c>
      <c r="H36" s="330">
        <v>0.17438485988713942</v>
      </c>
      <c r="I36" s="331">
        <v>0.14017311625805484</v>
      </c>
      <c r="K36" s="74" t="s">
        <v>270</v>
      </c>
      <c r="L36" s="5">
        <v>475301</v>
      </c>
      <c r="M36" s="77">
        <v>466778</v>
      </c>
      <c r="P36" s="50" t="s">
        <v>47</v>
      </c>
      <c r="Q36" s="52" t="s">
        <v>231</v>
      </c>
      <c r="R36" s="342">
        <v>1.1570496388664468E-3</v>
      </c>
      <c r="S36" s="343">
        <v>2.4994372638208998E-3</v>
      </c>
      <c r="T36" s="343">
        <v>7.9662823855706415E-4</v>
      </c>
      <c r="U36" s="343">
        <v>7.5194536904947204E-4</v>
      </c>
      <c r="V36" s="343">
        <v>1.2928601620177612E-3</v>
      </c>
      <c r="W36" s="343">
        <v>3.0833301005049568E-3</v>
      </c>
      <c r="X36" s="343">
        <v>6.835845834232857E-4</v>
      </c>
      <c r="Y36" s="343">
        <v>6.1138072794603691E-4</v>
      </c>
      <c r="Z36" s="343">
        <v>1.3188009260204489E-3</v>
      </c>
      <c r="AA36" s="343">
        <v>6.3971071769130053E-4</v>
      </c>
      <c r="AB36" s="343">
        <v>7.6430715300878922E-4</v>
      </c>
      <c r="AC36" s="343">
        <v>2.1057685911908702E-3</v>
      </c>
      <c r="AD36" s="343">
        <v>2.212129378297273E-3</v>
      </c>
      <c r="AE36" s="343">
        <v>7.4861352522111798E-4</v>
      </c>
      <c r="AF36" s="343">
        <v>8.4034624666553843E-4</v>
      </c>
      <c r="AG36" s="343">
        <v>5.4758846635540081E-4</v>
      </c>
      <c r="AH36" s="343">
        <v>1.0388190932202643E-3</v>
      </c>
      <c r="AI36" s="343">
        <v>1.7364445451941376E-4</v>
      </c>
      <c r="AJ36" s="343">
        <v>8.4288937612904131E-4</v>
      </c>
      <c r="AK36" s="343">
        <v>1.2105759353604236E-3</v>
      </c>
      <c r="AL36" s="343">
        <v>1.2462788766516135E-3</v>
      </c>
      <c r="AM36" s="343">
        <v>9.6163509998551892E-3</v>
      </c>
      <c r="AN36" s="343">
        <v>2.1195429535617715E-3</v>
      </c>
      <c r="AO36" s="343">
        <v>5.5550048213080458E-4</v>
      </c>
      <c r="AP36" s="343">
        <v>9.9628397854162744E-4</v>
      </c>
      <c r="AQ36" s="343">
        <v>3.1455168354615026E-3</v>
      </c>
      <c r="AR36" s="343">
        <v>5.2431169950024491E-4</v>
      </c>
      <c r="AS36" s="343">
        <v>1.1739191800129499E-3</v>
      </c>
      <c r="AT36" s="343">
        <v>1.7870367580194106E-3</v>
      </c>
      <c r="AU36" s="343">
        <v>2.95619497260725E-4</v>
      </c>
      <c r="AV36" s="343">
        <v>9.9974508907929409E-4</v>
      </c>
      <c r="AW36" s="343">
        <v>1.2730365252459617E-3</v>
      </c>
      <c r="AX36" s="343">
        <v>1.0003328191802343</v>
      </c>
      <c r="AY36" s="343">
        <v>2.1671806215340017E-3</v>
      </c>
      <c r="AZ36" s="343">
        <v>4.9234123161842423E-3</v>
      </c>
      <c r="BA36" s="343">
        <v>1.8386392725388227E-3</v>
      </c>
      <c r="BB36" s="343">
        <v>1.7087319290314189E-3</v>
      </c>
      <c r="BC36" s="343">
        <v>2.6922217516159557E-4</v>
      </c>
      <c r="BD36" s="344">
        <v>4.7692288071012508E-3</v>
      </c>
    </row>
    <row r="37" spans="2:56" ht="20.100000000000001" customHeight="1" x14ac:dyDescent="0.15">
      <c r="B37" s="50" t="s">
        <v>48</v>
      </c>
      <c r="C37" s="52" t="s">
        <v>14</v>
      </c>
      <c r="D37" s="328">
        <v>0.44501605334726024</v>
      </c>
      <c r="E37" s="329">
        <v>0.37405861006829155</v>
      </c>
      <c r="F37" s="329">
        <v>0.64129859170656167</v>
      </c>
      <c r="G37" s="329">
        <v>1.1643975403245386E-2</v>
      </c>
      <c r="H37" s="330">
        <v>0.11297710504284604</v>
      </c>
      <c r="I37" s="331">
        <v>0.1019466516745188</v>
      </c>
      <c r="K37" s="74" t="s">
        <v>271</v>
      </c>
      <c r="L37" s="5">
        <v>474549</v>
      </c>
      <c r="M37" s="77">
        <v>471492</v>
      </c>
      <c r="P37" s="50" t="s">
        <v>48</v>
      </c>
      <c r="Q37" s="52" t="s">
        <v>14</v>
      </c>
      <c r="R37" s="342">
        <v>1.769249209695067E-2</v>
      </c>
      <c r="S37" s="343">
        <v>3.5083580432132215E-2</v>
      </c>
      <c r="T37" s="343">
        <v>2.2623125499251464E-2</v>
      </c>
      <c r="U37" s="343">
        <v>2.3620615604675779E-2</v>
      </c>
      <c r="V37" s="343">
        <v>1.7704593396658277E-2</v>
      </c>
      <c r="W37" s="343">
        <v>4.1581592611424863E-2</v>
      </c>
      <c r="X37" s="343">
        <v>1.4111374620031238E-2</v>
      </c>
      <c r="Y37" s="343">
        <v>2.2541807172098447E-2</v>
      </c>
      <c r="Z37" s="343">
        <v>3.2304863707494844E-2</v>
      </c>
      <c r="AA37" s="343">
        <v>1.2764479277501703E-2</v>
      </c>
      <c r="AB37" s="343">
        <v>1.6569720038791518E-2</v>
      </c>
      <c r="AC37" s="343">
        <v>2.4190137187977429E-2</v>
      </c>
      <c r="AD37" s="343">
        <v>1.870874771834875E-2</v>
      </c>
      <c r="AE37" s="343">
        <v>2.1910862628813154E-2</v>
      </c>
      <c r="AF37" s="343">
        <v>2.8146117155563796E-2</v>
      </c>
      <c r="AG37" s="343">
        <v>1.6437373642505297E-2</v>
      </c>
      <c r="AH37" s="343">
        <v>2.2378420426703429E-2</v>
      </c>
      <c r="AI37" s="343">
        <v>1.6309085747162447E-2</v>
      </c>
      <c r="AJ37" s="343">
        <v>9.3707275006805868E-2</v>
      </c>
      <c r="AK37" s="343">
        <v>4.4836920387639104E-2</v>
      </c>
      <c r="AL37" s="343">
        <v>3.821118039669881E-2</v>
      </c>
      <c r="AM37" s="343">
        <v>7.7788448091646659E-2</v>
      </c>
      <c r="AN37" s="343">
        <v>3.8790145790581952E-2</v>
      </c>
      <c r="AO37" s="343">
        <v>4.1281233613559946E-2</v>
      </c>
      <c r="AP37" s="343">
        <v>5.8278999879137969E-2</v>
      </c>
      <c r="AQ37" s="343">
        <v>6.3128543968788309E-2</v>
      </c>
      <c r="AR37" s="343">
        <v>1.7165815553912198E-2</v>
      </c>
      <c r="AS37" s="343">
        <v>9.9929020552291692E-2</v>
      </c>
      <c r="AT37" s="343">
        <v>8.2044176883705494E-2</v>
      </c>
      <c r="AU37" s="343">
        <v>5.0706355674963198E-2</v>
      </c>
      <c r="AV37" s="343">
        <v>2.7368708177382066E-2</v>
      </c>
      <c r="AW37" s="343">
        <v>2.7614833713742116E-2</v>
      </c>
      <c r="AX37" s="343">
        <v>4.7218060099260419E-2</v>
      </c>
      <c r="AY37" s="343">
        <v>1.0764705497809166</v>
      </c>
      <c r="AZ37" s="343">
        <v>2.8423877373978106E-2</v>
      </c>
      <c r="BA37" s="343">
        <v>2.8061469755723809E-2</v>
      </c>
      <c r="BB37" s="343">
        <v>3.4601110840061504E-2</v>
      </c>
      <c r="BC37" s="343">
        <v>1.574558588341669E-2</v>
      </c>
      <c r="BD37" s="344">
        <v>3.6413273234003334E-2</v>
      </c>
    </row>
    <row r="38" spans="2:56" ht="19.5" customHeight="1" x14ac:dyDescent="0.15">
      <c r="B38" s="50" t="s">
        <v>49</v>
      </c>
      <c r="C38" s="340" t="s">
        <v>292</v>
      </c>
      <c r="D38" s="328">
        <v>0.93164856829073417</v>
      </c>
      <c r="E38" s="329">
        <v>0.28828821457698478</v>
      </c>
      <c r="F38" s="329">
        <v>0.70408042435123452</v>
      </c>
      <c r="G38" s="329">
        <v>7.0059369169662059E-2</v>
      </c>
      <c r="H38" s="330">
        <v>0.10665963149799171</v>
      </c>
      <c r="I38" s="331">
        <v>8.6631084590436169E-2</v>
      </c>
      <c r="K38" s="74" t="s">
        <v>272</v>
      </c>
      <c r="L38" s="5">
        <v>466829</v>
      </c>
      <c r="M38" s="77">
        <v>475241</v>
      </c>
      <c r="P38" s="50" t="s">
        <v>49</v>
      </c>
      <c r="Q38" s="341" t="s">
        <v>292</v>
      </c>
      <c r="R38" s="345">
        <v>3.7248475242232753E-4</v>
      </c>
      <c r="S38" s="346">
        <v>4.7272546946486847E-4</v>
      </c>
      <c r="T38" s="346">
        <v>3.244997188923357E-4</v>
      </c>
      <c r="U38" s="346">
        <v>3.486733821354256E-4</v>
      </c>
      <c r="V38" s="346">
        <v>2.6732776410074224E-4</v>
      </c>
      <c r="W38" s="346">
        <v>5.5672599234913211E-4</v>
      </c>
      <c r="X38" s="346">
        <v>1.1123949871093051E-4</v>
      </c>
      <c r="Y38" s="346">
        <v>2.3936241062651591E-4</v>
      </c>
      <c r="Z38" s="346">
        <v>2.4293095782718552E-4</v>
      </c>
      <c r="AA38" s="346">
        <v>2.3400460225573034E-4</v>
      </c>
      <c r="AB38" s="346">
        <v>2.2273261951756836E-4</v>
      </c>
      <c r="AC38" s="346">
        <v>2.8143336068517605E-4</v>
      </c>
      <c r="AD38" s="346">
        <v>2.3008103041299014E-4</v>
      </c>
      <c r="AE38" s="346">
        <v>2.4179723955760333E-4</v>
      </c>
      <c r="AF38" s="346">
        <v>3.3137529017555981E-4</v>
      </c>
      <c r="AG38" s="346">
        <v>2.2233062280756682E-4</v>
      </c>
      <c r="AH38" s="346">
        <v>2.9729681847615318E-4</v>
      </c>
      <c r="AI38" s="346">
        <v>2.0127237236981625E-4</v>
      </c>
      <c r="AJ38" s="346">
        <v>5.9360147350850218E-4</v>
      </c>
      <c r="AK38" s="346">
        <v>4.4835809486820893E-4</v>
      </c>
      <c r="AL38" s="346">
        <v>3.1197130018361009E-4</v>
      </c>
      <c r="AM38" s="346">
        <v>8.5660636912089714E-4</v>
      </c>
      <c r="AN38" s="346">
        <v>3.0524363568553505E-4</v>
      </c>
      <c r="AO38" s="346">
        <v>1.3288958421739572E-3</v>
      </c>
      <c r="AP38" s="346">
        <v>1.1539909521468628E-3</v>
      </c>
      <c r="AQ38" s="346">
        <v>8.0963259469128874E-4</v>
      </c>
      <c r="AR38" s="346">
        <v>6.2093823587162499E-4</v>
      </c>
      <c r="AS38" s="346">
        <v>1.0028118279610367E-3</v>
      </c>
      <c r="AT38" s="346">
        <v>1.3358253681685339E-2</v>
      </c>
      <c r="AU38" s="346">
        <v>8.572407609911426E-4</v>
      </c>
      <c r="AV38" s="346">
        <v>9.6276990829343172E-4</v>
      </c>
      <c r="AW38" s="346">
        <v>1.0060384167359859E-2</v>
      </c>
      <c r="AX38" s="346">
        <v>3.1411916132124264E-3</v>
      </c>
      <c r="AY38" s="346">
        <v>2.1285502264605078E-3</v>
      </c>
      <c r="AZ38" s="346">
        <v>1.018607544709988</v>
      </c>
      <c r="BA38" s="346">
        <v>1.5678234289266801E-2</v>
      </c>
      <c r="BB38" s="346">
        <v>3.6594931158440841E-3</v>
      </c>
      <c r="BC38" s="346">
        <v>2.6117359764397984E-4</v>
      </c>
      <c r="BD38" s="347">
        <v>2.4104175124148087E-3</v>
      </c>
    </row>
    <row r="39" spans="2:56" ht="19.5" customHeight="1" x14ac:dyDescent="0.15">
      <c r="B39" s="50" t="s">
        <v>88</v>
      </c>
      <c r="C39" s="52" t="s">
        <v>232</v>
      </c>
      <c r="D39" s="328">
        <v>0.14292932250664747</v>
      </c>
      <c r="E39" s="329">
        <v>0.22411270390144611</v>
      </c>
      <c r="F39" s="329">
        <v>0.48490032735173355</v>
      </c>
      <c r="G39" s="337">
        <v>1.5289827094101604E-2</v>
      </c>
      <c r="H39" s="330">
        <v>0.1584925399402986</v>
      </c>
      <c r="I39" s="331">
        <v>0.14925109256736496</v>
      </c>
      <c r="K39" s="74" t="s">
        <v>273</v>
      </c>
      <c r="L39" s="5">
        <v>490697</v>
      </c>
      <c r="M39" s="77">
        <v>478354</v>
      </c>
      <c r="P39" s="50" t="s">
        <v>88</v>
      </c>
      <c r="Q39" s="52" t="s">
        <v>232</v>
      </c>
      <c r="R39" s="342">
        <v>0</v>
      </c>
      <c r="S39" s="343">
        <v>0</v>
      </c>
      <c r="T39" s="343">
        <v>0</v>
      </c>
      <c r="U39" s="343">
        <v>0</v>
      </c>
      <c r="V39" s="343">
        <v>0</v>
      </c>
      <c r="W39" s="343">
        <v>0</v>
      </c>
      <c r="X39" s="343">
        <v>0</v>
      </c>
      <c r="Y39" s="343">
        <v>0</v>
      </c>
      <c r="Z39" s="343">
        <v>0</v>
      </c>
      <c r="AA39" s="343">
        <v>0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0</v>
      </c>
      <c r="AP39" s="343">
        <v>0</v>
      </c>
      <c r="AQ39" s="343">
        <v>0</v>
      </c>
      <c r="AR39" s="343">
        <v>0</v>
      </c>
      <c r="AS39" s="343">
        <v>0</v>
      </c>
      <c r="AT39" s="343">
        <v>0</v>
      </c>
      <c r="AU39" s="343">
        <v>0</v>
      </c>
      <c r="AV39" s="343">
        <v>0</v>
      </c>
      <c r="AW39" s="343">
        <v>0</v>
      </c>
      <c r="AX39" s="343">
        <v>0</v>
      </c>
      <c r="AY39" s="343">
        <v>0</v>
      </c>
      <c r="AZ39" s="343">
        <v>0</v>
      </c>
      <c r="BA39" s="343">
        <v>1</v>
      </c>
      <c r="BB39" s="343">
        <v>0</v>
      </c>
      <c r="BC39" s="343">
        <v>0</v>
      </c>
      <c r="BD39" s="344">
        <v>0</v>
      </c>
    </row>
    <row r="40" spans="2:56" ht="19.5" customHeight="1" x14ac:dyDescent="0.15">
      <c r="B40" s="50" t="s">
        <v>89</v>
      </c>
      <c r="C40" s="52" t="s">
        <v>233</v>
      </c>
      <c r="D40" s="328">
        <v>0.92931381547360647</v>
      </c>
      <c r="E40" s="329">
        <v>0.25768063778588046</v>
      </c>
      <c r="F40" s="329">
        <v>0.39779213824977566</v>
      </c>
      <c r="G40" s="337">
        <v>7.3792583981107274E-2</v>
      </c>
      <c r="H40" s="330">
        <v>0.2095710796558832</v>
      </c>
      <c r="I40" s="331">
        <v>0.18281915882684177</v>
      </c>
      <c r="K40" s="74" t="s">
        <v>274</v>
      </c>
      <c r="L40" s="5">
        <v>476994</v>
      </c>
      <c r="M40" s="77">
        <v>499582</v>
      </c>
      <c r="P40" s="50" t="s">
        <v>89</v>
      </c>
      <c r="Q40" s="52" t="s">
        <v>233</v>
      </c>
      <c r="R40" s="342">
        <v>1.0688454534559594E-6</v>
      </c>
      <c r="S40" s="343">
        <v>7.6963725672140361E-7</v>
      </c>
      <c r="T40" s="343">
        <v>1.0723443946242256E-6</v>
      </c>
      <c r="U40" s="343">
        <v>2.9894149622861009E-7</v>
      </c>
      <c r="V40" s="343">
        <v>6.768069928431569E-7</v>
      </c>
      <c r="W40" s="343">
        <v>1.0418892894148481E-6</v>
      </c>
      <c r="X40" s="343">
        <v>1.9707447211978274E-7</v>
      </c>
      <c r="Y40" s="343">
        <v>4.7057054037603817E-7</v>
      </c>
      <c r="Z40" s="343">
        <v>9.6628490135922978E-7</v>
      </c>
      <c r="AA40" s="343">
        <v>3.0191505299658656E-7</v>
      </c>
      <c r="AB40" s="343">
        <v>1.3281458624978794E-6</v>
      </c>
      <c r="AC40" s="343">
        <v>1.4006364000188121E-6</v>
      </c>
      <c r="AD40" s="343">
        <v>6.9712892393882141E-7</v>
      </c>
      <c r="AE40" s="343">
        <v>8.486593023398889E-7</v>
      </c>
      <c r="AF40" s="343">
        <v>3.8013428814107974E-6</v>
      </c>
      <c r="AG40" s="343">
        <v>1.0733643269264604E-6</v>
      </c>
      <c r="AH40" s="343">
        <v>5.0356651010650482E-6</v>
      </c>
      <c r="AI40" s="343">
        <v>5.0643672861512228E-7</v>
      </c>
      <c r="AJ40" s="343">
        <v>4.9028871843109767E-7</v>
      </c>
      <c r="AK40" s="343">
        <v>8.0236008555901124E-7</v>
      </c>
      <c r="AL40" s="343">
        <v>1.3825610101590312E-6</v>
      </c>
      <c r="AM40" s="343">
        <v>1.4212928731540759E-6</v>
      </c>
      <c r="AN40" s="343">
        <v>6.7531361278667195E-7</v>
      </c>
      <c r="AO40" s="343">
        <v>1.0716526686062106E-6</v>
      </c>
      <c r="AP40" s="343">
        <v>1.2755436668211412E-6</v>
      </c>
      <c r="AQ40" s="343">
        <v>1.4761885564501869E-6</v>
      </c>
      <c r="AR40" s="343">
        <v>1.0321705886380599E-5</v>
      </c>
      <c r="AS40" s="343">
        <v>3.2157590092369846E-6</v>
      </c>
      <c r="AT40" s="343">
        <v>1.057860600341778E-5</v>
      </c>
      <c r="AU40" s="343">
        <v>1.1279404034427373E-6</v>
      </c>
      <c r="AV40" s="343">
        <v>2.2479703019611845E-3</v>
      </c>
      <c r="AW40" s="343">
        <v>2.2465221510988066E-3</v>
      </c>
      <c r="AX40" s="343">
        <v>8.4329784415358227E-7</v>
      </c>
      <c r="AY40" s="343">
        <v>1.7455569058137589E-6</v>
      </c>
      <c r="AZ40" s="343">
        <v>1.4643163552779774E-6</v>
      </c>
      <c r="BA40" s="343">
        <v>1.314812905196054E-2</v>
      </c>
      <c r="BB40" s="343">
        <v>1.0062122819177071</v>
      </c>
      <c r="BC40" s="343">
        <v>3.440131437164943E-7</v>
      </c>
      <c r="BD40" s="344">
        <v>6.3913723604654768E-6</v>
      </c>
    </row>
    <row r="41" spans="2:56" ht="19.5" customHeight="1" x14ac:dyDescent="0.15">
      <c r="B41" s="50" t="s">
        <v>120</v>
      </c>
      <c r="C41" s="53" t="s">
        <v>15</v>
      </c>
      <c r="D41" s="333">
        <v>1</v>
      </c>
      <c r="E41" s="330">
        <v>0</v>
      </c>
      <c r="F41" s="330">
        <v>0</v>
      </c>
      <c r="G41" s="330">
        <v>3.3030157244915902E-6</v>
      </c>
      <c r="H41" s="330">
        <v>0</v>
      </c>
      <c r="I41" s="331">
        <v>0</v>
      </c>
      <c r="K41" s="74" t="s">
        <v>275</v>
      </c>
      <c r="L41" s="5">
        <v>506088</v>
      </c>
      <c r="M41" s="77">
        <v>504542</v>
      </c>
      <c r="P41" s="50" t="s">
        <v>120</v>
      </c>
      <c r="Q41" s="53" t="s">
        <v>15</v>
      </c>
      <c r="R41" s="342">
        <v>8.6923652615563697E-4</v>
      </c>
      <c r="S41" s="343">
        <v>1.1469724860274141E-3</v>
      </c>
      <c r="T41" s="343">
        <v>8.7004944314190665E-4</v>
      </c>
      <c r="U41" s="343">
        <v>1.4258488225495673E-3</v>
      </c>
      <c r="V41" s="343">
        <v>1.0544508469708871E-3</v>
      </c>
      <c r="W41" s="343">
        <v>8.1176444955678728E-4</v>
      </c>
      <c r="X41" s="343">
        <v>3.1391029556806789E-4</v>
      </c>
      <c r="Y41" s="343">
        <v>3.107408461488534E-4</v>
      </c>
      <c r="Z41" s="343">
        <v>1.0195889646273154E-3</v>
      </c>
      <c r="AA41" s="343">
        <v>6.209457139297193E-4</v>
      </c>
      <c r="AB41" s="343">
        <v>5.5157090377866392E-4</v>
      </c>
      <c r="AC41" s="343">
        <v>1.1477075100677814E-3</v>
      </c>
      <c r="AD41" s="343">
        <v>1.9194646445540077E-3</v>
      </c>
      <c r="AE41" s="343">
        <v>5.8209120463394365E-4</v>
      </c>
      <c r="AF41" s="343">
        <v>1.0181940020511241E-3</v>
      </c>
      <c r="AG41" s="343">
        <v>7.1706191802715306E-4</v>
      </c>
      <c r="AH41" s="343">
        <v>1.1948297636305469E-3</v>
      </c>
      <c r="AI41" s="343">
        <v>4.771057676412499E-4</v>
      </c>
      <c r="AJ41" s="343">
        <v>1.1865543484210104E-3</v>
      </c>
      <c r="AK41" s="343">
        <v>1.0412948903452725E-3</v>
      </c>
      <c r="AL41" s="343">
        <v>3.2647358344446269E-4</v>
      </c>
      <c r="AM41" s="343">
        <v>1.4276242518672065E-3</v>
      </c>
      <c r="AN41" s="343">
        <v>3.4731144382226411E-3</v>
      </c>
      <c r="AO41" s="343">
        <v>2.089321578229243E-3</v>
      </c>
      <c r="AP41" s="343">
        <v>2.673573284236402E-3</v>
      </c>
      <c r="AQ41" s="343">
        <v>4.0555962815986895E-3</v>
      </c>
      <c r="AR41" s="343">
        <v>6.2223558703408492E-4</v>
      </c>
      <c r="AS41" s="343">
        <v>2.43542465017209E-3</v>
      </c>
      <c r="AT41" s="343">
        <v>2.8191161519315771E-3</v>
      </c>
      <c r="AU41" s="343">
        <v>3.1004926126140145E-3</v>
      </c>
      <c r="AV41" s="343">
        <v>2.404455624710625E-3</v>
      </c>
      <c r="AW41" s="343">
        <v>2.3653245284464765E-3</v>
      </c>
      <c r="AX41" s="343">
        <v>5.4467740879853843E-3</v>
      </c>
      <c r="AY41" s="343">
        <v>1.8464599533997428E-3</v>
      </c>
      <c r="AZ41" s="343">
        <v>3.1804040439268435E-3</v>
      </c>
      <c r="BA41" s="343">
        <v>2.8080031257572136E-3</v>
      </c>
      <c r="BB41" s="343">
        <v>1.3307022164726996E-3</v>
      </c>
      <c r="BC41" s="343">
        <v>1.0005361158107939</v>
      </c>
      <c r="BD41" s="344">
        <v>1.0013296989321511E-3</v>
      </c>
    </row>
    <row r="42" spans="2:56" ht="19.5" customHeight="1" thickBot="1" x14ac:dyDescent="0.2">
      <c r="B42" s="51" t="s">
        <v>123</v>
      </c>
      <c r="C42" s="93" t="s">
        <v>16</v>
      </c>
      <c r="D42" s="334">
        <v>0.90549737471651415</v>
      </c>
      <c r="E42" s="335">
        <v>9.5465109668978601E-2</v>
      </c>
      <c r="F42" s="335">
        <v>0.40658593203306698</v>
      </c>
      <c r="G42" s="335">
        <v>2.1932024410624158E-4</v>
      </c>
      <c r="H42" s="335">
        <v>2.85783644093318E-2</v>
      </c>
      <c r="I42" s="336">
        <v>2.5967384272266601E-2</v>
      </c>
      <c r="K42" s="74" t="s">
        <v>276</v>
      </c>
      <c r="L42" s="5">
        <v>529127</v>
      </c>
      <c r="M42" s="77">
        <v>513744</v>
      </c>
      <c r="P42" s="50" t="s">
        <v>123</v>
      </c>
      <c r="Q42" s="53" t="s">
        <v>16</v>
      </c>
      <c r="R42" s="342">
        <v>5.3793282395142583E-3</v>
      </c>
      <c r="S42" s="343">
        <v>1.2807081488348972E-2</v>
      </c>
      <c r="T42" s="343">
        <v>4.584397853159161E-3</v>
      </c>
      <c r="U42" s="343">
        <v>3.1453298997309817E-3</v>
      </c>
      <c r="V42" s="343">
        <v>2.2715240180553632E-3</v>
      </c>
      <c r="W42" s="343">
        <v>2.5649516920082899E-3</v>
      </c>
      <c r="X42" s="343">
        <v>2.3631144655763994E-3</v>
      </c>
      <c r="Y42" s="343">
        <v>1.8278146061961155E-3</v>
      </c>
      <c r="Z42" s="343">
        <v>7.1354403764812549E-3</v>
      </c>
      <c r="AA42" s="343">
        <v>9.0336909654304565E-3</v>
      </c>
      <c r="AB42" s="343">
        <v>2.9788970372323169E-3</v>
      </c>
      <c r="AC42" s="343">
        <v>7.2782760832057185E-3</v>
      </c>
      <c r="AD42" s="343">
        <v>4.6416625979288405E-3</v>
      </c>
      <c r="AE42" s="343">
        <v>2.3638687325275029E-3</v>
      </c>
      <c r="AF42" s="343">
        <v>1.3345691284997227E-3</v>
      </c>
      <c r="AG42" s="343">
        <v>2.3875667263484864E-3</v>
      </c>
      <c r="AH42" s="343">
        <v>1.6142416829273928E-3</v>
      </c>
      <c r="AI42" s="343">
        <v>7.6491026328930403E-4</v>
      </c>
      <c r="AJ42" s="343">
        <v>2.3229742032273809E-3</v>
      </c>
      <c r="AK42" s="343">
        <v>1.2535179348560304E-2</v>
      </c>
      <c r="AL42" s="343">
        <v>3.9528435376317422E-3</v>
      </c>
      <c r="AM42" s="343">
        <v>1.0044627559949037E-2</v>
      </c>
      <c r="AN42" s="343">
        <v>1.943294766826488E-2</v>
      </c>
      <c r="AO42" s="343">
        <v>6.0171075495557723E-3</v>
      </c>
      <c r="AP42" s="343">
        <v>7.9552760183182417E-3</v>
      </c>
      <c r="AQ42" s="343">
        <v>5.2097317026603704E-3</v>
      </c>
      <c r="AR42" s="343">
        <v>2.1775025347926451E-3</v>
      </c>
      <c r="AS42" s="343">
        <v>8.3166968223971887E-3</v>
      </c>
      <c r="AT42" s="343">
        <v>4.5118467594536865E-3</v>
      </c>
      <c r="AU42" s="343">
        <v>1.8848961057904028E-3</v>
      </c>
      <c r="AV42" s="343">
        <v>1.0458238005195878E-2</v>
      </c>
      <c r="AW42" s="343">
        <v>3.8480602926426006E-3</v>
      </c>
      <c r="AX42" s="343">
        <v>5.0878852598896847E-3</v>
      </c>
      <c r="AY42" s="343">
        <v>3.6879273399555053E-3</v>
      </c>
      <c r="AZ42" s="343">
        <v>4.5968839621667807E-3</v>
      </c>
      <c r="BA42" s="343">
        <v>3.6011686751755748E-3</v>
      </c>
      <c r="BB42" s="343">
        <v>3.0627989610221766E-3</v>
      </c>
      <c r="BC42" s="343">
        <v>1.9592147499963714E-3</v>
      </c>
      <c r="BD42" s="344">
        <v>1.0013485815361989</v>
      </c>
    </row>
    <row r="43" spans="2:56" ht="19.5" customHeight="1" thickBot="1" x14ac:dyDescent="0.2">
      <c r="K43" s="78" t="s">
        <v>278</v>
      </c>
      <c r="L43" s="79">
        <v>529179</v>
      </c>
      <c r="M43" s="80">
        <v>542994</v>
      </c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</row>
  </sheetData>
  <mergeCells count="9">
    <mergeCell ref="I2:I3"/>
    <mergeCell ref="H2:H3"/>
    <mergeCell ref="P2:Q3"/>
    <mergeCell ref="B2:B3"/>
    <mergeCell ref="G2:G3"/>
    <mergeCell ref="F2:F3"/>
    <mergeCell ref="E2:E3"/>
    <mergeCell ref="D2:D3"/>
    <mergeCell ref="C2:C3"/>
  </mergeCells>
  <phoneticPr fontId="5"/>
  <pageMargins left="0.78740157480314965" right="0.78740157480314965" top="0.59055118110236227" bottom="0.98425196850393704" header="0.31496062992125984" footer="0.51181102362204722"/>
  <pageSetup paperSize="9" scale="70" orientation="portrait" r:id="rId1"/>
  <headerFooter alignWithMargins="0"/>
  <ignoredErrors>
    <ignoredError sqref="B4:B42 P4:P42" numberStoredAsText="1"/>
  </ignoredErrors>
  <drawing r:id="rId2"/>
  <legacyDrawing r:id="rId3"/>
  <oleObjects>
    <mc:AlternateContent xmlns:mc="http://schemas.openxmlformats.org/markup-compatibility/2006">
      <mc:Choice Requires="x14">
        <oleObject progId="Equation.3" shapeId="15363" r:id="rId4">
          <objectPr defaultSize="0" autoPict="0" r:id="rId5">
            <anchor moveWithCells="1" sizeWithCells="1">
              <from>
                <xdr:col>15</xdr:col>
                <xdr:colOff>285750</xdr:colOff>
                <xdr:row>1</xdr:row>
                <xdr:rowOff>228600</xdr:rowOff>
              </from>
              <to>
                <xdr:col>16</xdr:col>
                <xdr:colOff>1000125</xdr:colOff>
                <xdr:row>2</xdr:row>
                <xdr:rowOff>247650</xdr:rowOff>
              </to>
            </anchor>
          </objectPr>
        </oleObject>
      </mc:Choice>
      <mc:Fallback>
        <oleObject progId="Equation.3" shapeId="1536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45"/>
  <sheetViews>
    <sheetView zoomScaleNormal="100" workbookViewId="0">
      <pane ySplit="3" topLeftCell="A4" activePane="bottomLeft" state="frozen"/>
      <selection pane="bottomLeft" activeCell="O9" sqref="O9"/>
    </sheetView>
  </sheetViews>
  <sheetFormatPr defaultColWidth="18.625" defaultRowHeight="12.95" customHeight="1" x14ac:dyDescent="0.15"/>
  <cols>
    <col min="1" max="1" width="2.625" customWidth="1"/>
    <col min="2" max="2" width="4.625" style="110" customWidth="1"/>
    <col min="3" max="3" width="25.625" customWidth="1"/>
    <col min="4" max="4" width="12.625" customWidth="1"/>
    <col min="5" max="6" width="12.625" style="170" customWidth="1"/>
    <col min="7" max="13" width="12.625" customWidth="1"/>
    <col min="14" max="14" width="13.875" customWidth="1"/>
  </cols>
  <sheetData>
    <row r="1" spans="2:14" ht="22.5" customHeight="1" x14ac:dyDescent="0.15"/>
    <row r="2" spans="2:14" ht="19.5" customHeight="1" thickBot="1" x14ac:dyDescent="0.2">
      <c r="N2" s="6" t="s">
        <v>162</v>
      </c>
    </row>
    <row r="3" spans="2:14" ht="45" customHeight="1" thickBot="1" x14ac:dyDescent="0.2">
      <c r="B3" s="123"/>
      <c r="C3" s="126"/>
      <c r="D3" s="117" t="s">
        <v>141</v>
      </c>
      <c r="E3" s="117" t="s">
        <v>296</v>
      </c>
      <c r="F3" s="117" t="s">
        <v>295</v>
      </c>
      <c r="G3" s="118" t="s">
        <v>202</v>
      </c>
      <c r="H3" s="118" t="s">
        <v>203</v>
      </c>
      <c r="I3" s="119" t="s">
        <v>297</v>
      </c>
      <c r="J3" s="119" t="s">
        <v>298</v>
      </c>
      <c r="K3" s="119" t="s">
        <v>299</v>
      </c>
      <c r="L3" s="120" t="s">
        <v>55</v>
      </c>
      <c r="M3" s="118" t="s">
        <v>86</v>
      </c>
      <c r="N3" s="121" t="s">
        <v>142</v>
      </c>
    </row>
    <row r="4" spans="2:14" ht="20.100000000000001" customHeight="1" x14ac:dyDescent="0.15">
      <c r="B4" s="50" t="s">
        <v>57</v>
      </c>
      <c r="C4" s="122" t="s">
        <v>218</v>
      </c>
      <c r="D4" s="137">
        <f>入力シート!D6</f>
        <v>0</v>
      </c>
      <c r="E4" s="354"/>
      <c r="F4" s="354"/>
      <c r="G4" s="92">
        <v>0.25706674911276395</v>
      </c>
      <c r="H4" s="92">
        <v>3.9449704571388383E-2</v>
      </c>
      <c r="I4" s="369"/>
      <c r="J4" s="369"/>
      <c r="K4" s="129">
        <f>$D4*G4</f>
        <v>0</v>
      </c>
      <c r="L4" s="132">
        <f>$D4*H4</f>
        <v>0</v>
      </c>
      <c r="M4" s="132">
        <f>SUM(I4:L4)</f>
        <v>0</v>
      </c>
      <c r="N4" s="134">
        <f>D4-M4</f>
        <v>0</v>
      </c>
    </row>
    <row r="5" spans="2:14" ht="20.100000000000001" customHeight="1" x14ac:dyDescent="0.15">
      <c r="B5" s="50" t="s">
        <v>58</v>
      </c>
      <c r="C5" s="122" t="s">
        <v>0</v>
      </c>
      <c r="D5" s="137">
        <f>入力シート!D7</f>
        <v>0</v>
      </c>
      <c r="E5" s="354"/>
      <c r="F5" s="354"/>
      <c r="G5" s="92">
        <v>2.2528180695691236E-2</v>
      </c>
      <c r="H5" s="92">
        <v>6.6403067077407646E-2</v>
      </c>
      <c r="I5" s="359"/>
      <c r="J5" s="359"/>
      <c r="K5" s="130">
        <f t="shared" ref="K5:K26" si="0">$D5*G5</f>
        <v>0</v>
      </c>
      <c r="L5" s="133">
        <f t="shared" ref="L5:L30" si="1">$D5*H5</f>
        <v>0</v>
      </c>
      <c r="M5" s="133">
        <f t="shared" ref="M5:M43" si="2">SUM(I5:L5)</f>
        <v>0</v>
      </c>
      <c r="N5" s="135">
        <f t="shared" ref="N5:N43" si="3">D5-M5</f>
        <v>0</v>
      </c>
    </row>
    <row r="6" spans="2:14" ht="20.100000000000001" customHeight="1" x14ac:dyDescent="0.15">
      <c r="B6" s="50" t="s">
        <v>17</v>
      </c>
      <c r="C6" s="122" t="s">
        <v>114</v>
      </c>
      <c r="D6" s="137">
        <f>入力シート!D8</f>
        <v>0</v>
      </c>
      <c r="E6" s="354"/>
      <c r="F6" s="354"/>
      <c r="G6" s="92">
        <v>0.32257496101304423</v>
      </c>
      <c r="H6" s="92">
        <v>3.2171338179978581E-2</v>
      </c>
      <c r="I6" s="359"/>
      <c r="J6" s="359"/>
      <c r="K6" s="130">
        <f t="shared" si="0"/>
        <v>0</v>
      </c>
      <c r="L6" s="133">
        <f t="shared" si="1"/>
        <v>0</v>
      </c>
      <c r="M6" s="133">
        <f t="shared" si="2"/>
        <v>0</v>
      </c>
      <c r="N6" s="135">
        <f t="shared" si="3"/>
        <v>0</v>
      </c>
    </row>
    <row r="7" spans="2:14" ht="20.100000000000001" customHeight="1" x14ac:dyDescent="0.15">
      <c r="B7" s="50" t="s">
        <v>18</v>
      </c>
      <c r="C7" s="122" t="s">
        <v>1</v>
      </c>
      <c r="D7" s="137">
        <f>入力シート!D9</f>
        <v>0</v>
      </c>
      <c r="E7" s="354"/>
      <c r="F7" s="354"/>
      <c r="G7" s="92">
        <v>0.43944914757410253</v>
      </c>
      <c r="H7" s="92">
        <v>2.4548546158944525E-2</v>
      </c>
      <c r="I7" s="359"/>
      <c r="J7" s="359"/>
      <c r="K7" s="130">
        <f t="shared" si="0"/>
        <v>0</v>
      </c>
      <c r="L7" s="133">
        <f t="shared" si="1"/>
        <v>0</v>
      </c>
      <c r="M7" s="133">
        <f t="shared" si="2"/>
        <v>0</v>
      </c>
      <c r="N7" s="135">
        <f t="shared" si="3"/>
        <v>0</v>
      </c>
    </row>
    <row r="8" spans="2:14" ht="20.100000000000001" customHeight="1" x14ac:dyDescent="0.15">
      <c r="B8" s="50" t="s">
        <v>19</v>
      </c>
      <c r="C8" s="122" t="s">
        <v>2</v>
      </c>
      <c r="D8" s="137">
        <f>入力シート!D10</f>
        <v>0</v>
      </c>
      <c r="E8" s="354"/>
      <c r="F8" s="354"/>
      <c r="G8" s="92">
        <v>0.23349686800485506</v>
      </c>
      <c r="H8" s="92">
        <v>5.8003940153580597E-2</v>
      </c>
      <c r="I8" s="359"/>
      <c r="J8" s="359"/>
      <c r="K8" s="130">
        <f t="shared" si="0"/>
        <v>0</v>
      </c>
      <c r="L8" s="133">
        <f t="shared" si="1"/>
        <v>0</v>
      </c>
      <c r="M8" s="133">
        <f t="shared" si="2"/>
        <v>0</v>
      </c>
      <c r="N8" s="135">
        <f t="shared" si="3"/>
        <v>0</v>
      </c>
    </row>
    <row r="9" spans="2:14" ht="20.100000000000001" customHeight="1" x14ac:dyDescent="0.15">
      <c r="B9" s="50" t="s">
        <v>20</v>
      </c>
      <c r="C9" s="122" t="s">
        <v>3</v>
      </c>
      <c r="D9" s="137">
        <f>入力シート!D11</f>
        <v>0</v>
      </c>
      <c r="E9" s="354"/>
      <c r="F9" s="354"/>
      <c r="G9" s="92">
        <v>0.20029497135644653</v>
      </c>
      <c r="H9" s="92">
        <v>2.6939157259421205E-2</v>
      </c>
      <c r="I9" s="359"/>
      <c r="J9" s="359"/>
      <c r="K9" s="130">
        <f t="shared" si="0"/>
        <v>0</v>
      </c>
      <c r="L9" s="133">
        <f t="shared" si="1"/>
        <v>0</v>
      </c>
      <c r="M9" s="133">
        <f t="shared" si="2"/>
        <v>0</v>
      </c>
      <c r="N9" s="135">
        <f t="shared" si="3"/>
        <v>0</v>
      </c>
    </row>
    <row r="10" spans="2:14" ht="20.100000000000001" customHeight="1" x14ac:dyDescent="0.15">
      <c r="B10" s="50" t="s">
        <v>21</v>
      </c>
      <c r="C10" s="122" t="s">
        <v>4</v>
      </c>
      <c r="D10" s="137">
        <f>入力シート!D12</f>
        <v>0</v>
      </c>
      <c r="E10" s="354"/>
      <c r="F10" s="354"/>
      <c r="G10" s="92">
        <v>0.19636393192438267</v>
      </c>
      <c r="H10" s="92">
        <v>2.1219492730162302E-2</v>
      </c>
      <c r="I10" s="359"/>
      <c r="J10" s="359"/>
      <c r="K10" s="130">
        <f t="shared" si="0"/>
        <v>0</v>
      </c>
      <c r="L10" s="133">
        <f t="shared" si="1"/>
        <v>0</v>
      </c>
      <c r="M10" s="133">
        <f t="shared" si="2"/>
        <v>0</v>
      </c>
      <c r="N10" s="135">
        <f t="shared" si="3"/>
        <v>0</v>
      </c>
    </row>
    <row r="11" spans="2:14" ht="20.100000000000001" customHeight="1" x14ac:dyDescent="0.15">
      <c r="B11" s="50" t="s">
        <v>22</v>
      </c>
      <c r="C11" s="122" t="s">
        <v>219</v>
      </c>
      <c r="D11" s="137">
        <f>入力シート!D13</f>
        <v>0</v>
      </c>
      <c r="E11" s="354"/>
      <c r="F11" s="354"/>
      <c r="G11" s="92">
        <v>0.18202198670756728</v>
      </c>
      <c r="H11" s="92">
        <v>3.0404336512004349E-2</v>
      </c>
      <c r="I11" s="359"/>
      <c r="J11" s="359"/>
      <c r="K11" s="130">
        <f t="shared" si="0"/>
        <v>0</v>
      </c>
      <c r="L11" s="133">
        <f t="shared" si="1"/>
        <v>0</v>
      </c>
      <c r="M11" s="133">
        <f t="shared" si="2"/>
        <v>0</v>
      </c>
      <c r="N11" s="135">
        <f t="shared" si="3"/>
        <v>0</v>
      </c>
    </row>
    <row r="12" spans="2:14" ht="20.100000000000001" customHeight="1" x14ac:dyDescent="0.15">
      <c r="B12" s="50" t="s">
        <v>23</v>
      </c>
      <c r="C12" s="122" t="s">
        <v>5</v>
      </c>
      <c r="D12" s="137">
        <f>入力シート!D14</f>
        <v>0</v>
      </c>
      <c r="E12" s="354"/>
      <c r="F12" s="354"/>
      <c r="G12" s="92">
        <v>0.17440420627094513</v>
      </c>
      <c r="H12" s="92">
        <v>5.2555253025537728E-2</v>
      </c>
      <c r="I12" s="359"/>
      <c r="J12" s="359"/>
      <c r="K12" s="130">
        <f t="shared" si="0"/>
        <v>0</v>
      </c>
      <c r="L12" s="133">
        <f t="shared" si="1"/>
        <v>0</v>
      </c>
      <c r="M12" s="133">
        <f t="shared" si="2"/>
        <v>0</v>
      </c>
      <c r="N12" s="135">
        <f t="shared" si="3"/>
        <v>0</v>
      </c>
    </row>
    <row r="13" spans="2:14" ht="20.100000000000001" customHeight="1" x14ac:dyDescent="0.15">
      <c r="B13" s="50" t="s">
        <v>24</v>
      </c>
      <c r="C13" s="122" t="s">
        <v>220</v>
      </c>
      <c r="D13" s="137">
        <f>入力シート!D15</f>
        <v>0</v>
      </c>
      <c r="E13" s="354"/>
      <c r="F13" s="354"/>
      <c r="G13" s="92">
        <v>7.2563445518398384E-2</v>
      </c>
      <c r="H13" s="92">
        <v>2.7815085586403433E-2</v>
      </c>
      <c r="I13" s="359"/>
      <c r="J13" s="359"/>
      <c r="K13" s="130">
        <f t="shared" si="0"/>
        <v>0</v>
      </c>
      <c r="L13" s="133">
        <f t="shared" si="1"/>
        <v>0</v>
      </c>
      <c r="M13" s="133">
        <f t="shared" si="2"/>
        <v>0</v>
      </c>
      <c r="N13" s="135">
        <f t="shared" si="3"/>
        <v>0</v>
      </c>
    </row>
    <row r="14" spans="2:14" ht="20.100000000000001" customHeight="1" x14ac:dyDescent="0.15">
      <c r="B14" s="50" t="s">
        <v>25</v>
      </c>
      <c r="C14" s="122" t="s">
        <v>6</v>
      </c>
      <c r="D14" s="137">
        <f>入力シート!D16</f>
        <v>0</v>
      </c>
      <c r="E14" s="354"/>
      <c r="F14" s="354"/>
      <c r="G14" s="92">
        <v>0.13281570784749258</v>
      </c>
      <c r="H14" s="92">
        <v>4.3831298767209842E-2</v>
      </c>
      <c r="I14" s="359"/>
      <c r="J14" s="359"/>
      <c r="K14" s="130">
        <f t="shared" si="0"/>
        <v>0</v>
      </c>
      <c r="L14" s="133">
        <f t="shared" si="1"/>
        <v>0</v>
      </c>
      <c r="M14" s="133">
        <f t="shared" si="2"/>
        <v>0</v>
      </c>
      <c r="N14" s="135">
        <f t="shared" si="3"/>
        <v>0</v>
      </c>
    </row>
    <row r="15" spans="2:14" ht="20.100000000000001" customHeight="1" x14ac:dyDescent="0.15">
      <c r="B15" s="50" t="s">
        <v>26</v>
      </c>
      <c r="C15" s="122" t="s">
        <v>221</v>
      </c>
      <c r="D15" s="137">
        <f>入力シート!D17</f>
        <v>0</v>
      </c>
      <c r="E15" s="354"/>
      <c r="F15" s="354"/>
      <c r="G15" s="92">
        <v>0.1028494212078634</v>
      </c>
      <c r="H15" s="92">
        <v>1.3194883965273208E-2</v>
      </c>
      <c r="I15" s="359"/>
      <c r="J15" s="359"/>
      <c r="K15" s="130">
        <f t="shared" si="0"/>
        <v>0</v>
      </c>
      <c r="L15" s="133">
        <f t="shared" si="1"/>
        <v>0</v>
      </c>
      <c r="M15" s="133">
        <f t="shared" si="2"/>
        <v>0</v>
      </c>
      <c r="N15" s="135">
        <f t="shared" si="3"/>
        <v>0</v>
      </c>
    </row>
    <row r="16" spans="2:14" ht="20.100000000000001" customHeight="1" x14ac:dyDescent="0.15">
      <c r="B16" s="50" t="s">
        <v>27</v>
      </c>
      <c r="C16" s="122" t="s">
        <v>222</v>
      </c>
      <c r="D16" s="137">
        <f>入力シート!D18</f>
        <v>0</v>
      </c>
      <c r="E16" s="354"/>
      <c r="F16" s="354"/>
      <c r="G16" s="92">
        <v>0.12245219012281004</v>
      </c>
      <c r="H16" s="92">
        <v>1.1635144444581075E-2</v>
      </c>
      <c r="I16" s="359"/>
      <c r="J16" s="359"/>
      <c r="K16" s="130">
        <f t="shared" si="0"/>
        <v>0</v>
      </c>
      <c r="L16" s="133">
        <f t="shared" si="1"/>
        <v>0</v>
      </c>
      <c r="M16" s="133">
        <f t="shared" si="2"/>
        <v>0</v>
      </c>
      <c r="N16" s="135">
        <f t="shared" si="3"/>
        <v>0</v>
      </c>
    </row>
    <row r="17" spans="2:15" ht="20.100000000000001" customHeight="1" x14ac:dyDescent="0.15">
      <c r="B17" s="50" t="s">
        <v>28</v>
      </c>
      <c r="C17" s="122" t="s">
        <v>223</v>
      </c>
      <c r="D17" s="137">
        <f>入力シート!D19</f>
        <v>0</v>
      </c>
      <c r="E17" s="354"/>
      <c r="F17" s="354"/>
      <c r="G17" s="92">
        <v>0.17571592604245978</v>
      </c>
      <c r="H17" s="92">
        <v>1.3860496878000344E-2</v>
      </c>
      <c r="I17" s="359"/>
      <c r="J17" s="359"/>
      <c r="K17" s="130">
        <f t="shared" si="0"/>
        <v>0</v>
      </c>
      <c r="L17" s="133">
        <f t="shared" si="1"/>
        <v>0</v>
      </c>
      <c r="M17" s="133">
        <f t="shared" si="2"/>
        <v>0</v>
      </c>
      <c r="N17" s="135">
        <f t="shared" si="3"/>
        <v>0</v>
      </c>
    </row>
    <row r="18" spans="2:15" ht="20.100000000000001" customHeight="1" x14ac:dyDescent="0.15">
      <c r="B18" s="50" t="s">
        <v>29</v>
      </c>
      <c r="C18" s="122" t="s">
        <v>115</v>
      </c>
      <c r="D18" s="137">
        <f>入力シート!D20</f>
        <v>0</v>
      </c>
      <c r="E18" s="354"/>
      <c r="F18" s="354"/>
      <c r="G18" s="92">
        <v>5.8936764006462181E-2</v>
      </c>
      <c r="H18" s="92">
        <v>9.511640978592693E-3</v>
      </c>
      <c r="I18" s="359"/>
      <c r="J18" s="359"/>
      <c r="K18" s="130">
        <f t="shared" si="0"/>
        <v>0</v>
      </c>
      <c r="L18" s="133">
        <f t="shared" si="1"/>
        <v>0</v>
      </c>
      <c r="M18" s="133">
        <f t="shared" si="2"/>
        <v>0</v>
      </c>
      <c r="N18" s="135">
        <f t="shared" si="3"/>
        <v>0</v>
      </c>
    </row>
    <row r="19" spans="2:15" ht="20.100000000000001" customHeight="1" x14ac:dyDescent="0.15">
      <c r="B19" s="50" t="s">
        <v>30</v>
      </c>
      <c r="C19" s="122" t="s">
        <v>224</v>
      </c>
      <c r="D19" s="137">
        <f>入力シート!D21</f>
        <v>0</v>
      </c>
      <c r="E19" s="354"/>
      <c r="F19" s="354"/>
      <c r="G19" s="92">
        <v>0.17344672221905641</v>
      </c>
      <c r="H19" s="92">
        <v>9.1142445996991728E-3</v>
      </c>
      <c r="I19" s="359"/>
      <c r="J19" s="359"/>
      <c r="K19" s="130">
        <f t="shared" si="0"/>
        <v>0</v>
      </c>
      <c r="L19" s="133">
        <f t="shared" si="1"/>
        <v>0</v>
      </c>
      <c r="M19" s="133">
        <f t="shared" si="2"/>
        <v>0</v>
      </c>
      <c r="N19" s="135">
        <f t="shared" si="3"/>
        <v>0</v>
      </c>
    </row>
    <row r="20" spans="2:15" ht="20.100000000000001" customHeight="1" x14ac:dyDescent="0.15">
      <c r="B20" s="50" t="s">
        <v>31</v>
      </c>
      <c r="C20" s="122" t="s">
        <v>225</v>
      </c>
      <c r="D20" s="137">
        <f>入力シート!D22</f>
        <v>0</v>
      </c>
      <c r="E20" s="354"/>
      <c r="F20" s="354"/>
      <c r="G20" s="92">
        <v>0.17793432092939027</v>
      </c>
      <c r="H20" s="92">
        <v>7.9091600037316089E-3</v>
      </c>
      <c r="I20" s="359"/>
      <c r="J20" s="359"/>
      <c r="K20" s="130">
        <f t="shared" si="0"/>
        <v>0</v>
      </c>
      <c r="L20" s="133">
        <f t="shared" si="1"/>
        <v>0</v>
      </c>
      <c r="M20" s="133">
        <f t="shared" si="2"/>
        <v>0</v>
      </c>
      <c r="N20" s="135">
        <f t="shared" si="3"/>
        <v>0</v>
      </c>
    </row>
    <row r="21" spans="2:15" ht="20.100000000000001" customHeight="1" x14ac:dyDescent="0.15">
      <c r="B21" s="50" t="s">
        <v>32</v>
      </c>
      <c r="C21" s="122" t="s">
        <v>67</v>
      </c>
      <c r="D21" s="137">
        <f>入力シート!D23</f>
        <v>0</v>
      </c>
      <c r="E21" s="354"/>
      <c r="F21" s="354"/>
      <c r="G21" s="92">
        <v>8.6643705768600074E-2</v>
      </c>
      <c r="H21" s="92">
        <v>1.5744121851926307E-2</v>
      </c>
      <c r="I21" s="359"/>
      <c r="J21" s="359"/>
      <c r="K21" s="130">
        <f t="shared" si="0"/>
        <v>0</v>
      </c>
      <c r="L21" s="133">
        <f t="shared" si="1"/>
        <v>0</v>
      </c>
      <c r="M21" s="133">
        <f t="shared" si="2"/>
        <v>0</v>
      </c>
      <c r="N21" s="135">
        <f t="shared" si="3"/>
        <v>0</v>
      </c>
    </row>
    <row r="22" spans="2:15" ht="20.100000000000001" customHeight="1" x14ac:dyDescent="0.15">
      <c r="B22" s="50" t="s">
        <v>33</v>
      </c>
      <c r="C22" s="122" t="s">
        <v>7</v>
      </c>
      <c r="D22" s="137">
        <f>入力シート!D24</f>
        <v>0</v>
      </c>
      <c r="E22" s="354"/>
      <c r="F22" s="354"/>
      <c r="G22" s="92">
        <v>0.31630659187034799</v>
      </c>
      <c r="H22" s="92">
        <v>3.5669638098325747E-2</v>
      </c>
      <c r="I22" s="359"/>
      <c r="J22" s="359"/>
      <c r="K22" s="130">
        <f t="shared" si="0"/>
        <v>0</v>
      </c>
      <c r="L22" s="133">
        <f t="shared" si="1"/>
        <v>0</v>
      </c>
      <c r="M22" s="133">
        <f t="shared" si="2"/>
        <v>0</v>
      </c>
      <c r="N22" s="135">
        <f t="shared" si="3"/>
        <v>0</v>
      </c>
    </row>
    <row r="23" spans="2:15" ht="20.100000000000001" customHeight="1" x14ac:dyDescent="0.15">
      <c r="B23" s="50" t="s">
        <v>34</v>
      </c>
      <c r="C23" s="122" t="s">
        <v>8</v>
      </c>
      <c r="D23" s="137">
        <f>入力シート!D25</f>
        <v>0</v>
      </c>
      <c r="E23" s="354"/>
      <c r="F23" s="354"/>
      <c r="G23" s="92">
        <v>0</v>
      </c>
      <c r="H23" s="92">
        <v>0</v>
      </c>
      <c r="I23" s="359"/>
      <c r="J23" s="359"/>
      <c r="K23" s="130">
        <f t="shared" si="0"/>
        <v>0</v>
      </c>
      <c r="L23" s="133">
        <f t="shared" si="1"/>
        <v>0</v>
      </c>
      <c r="M23" s="133">
        <f t="shared" si="2"/>
        <v>0</v>
      </c>
      <c r="N23" s="135">
        <f t="shared" si="3"/>
        <v>0</v>
      </c>
    </row>
    <row r="24" spans="2:15" ht="20.100000000000001" customHeight="1" x14ac:dyDescent="0.15">
      <c r="B24" s="50" t="s">
        <v>35</v>
      </c>
      <c r="C24" s="122" t="s">
        <v>9</v>
      </c>
      <c r="D24" s="137">
        <f>入力シート!D26</f>
        <v>0</v>
      </c>
      <c r="E24" s="354"/>
      <c r="F24" s="354"/>
      <c r="G24" s="92">
        <v>0</v>
      </c>
      <c r="H24" s="92">
        <v>0</v>
      </c>
      <c r="I24" s="359"/>
      <c r="J24" s="359"/>
      <c r="K24" s="130">
        <f t="shared" si="0"/>
        <v>0</v>
      </c>
      <c r="L24" s="133">
        <f t="shared" si="1"/>
        <v>0</v>
      </c>
      <c r="M24" s="133">
        <f t="shared" si="2"/>
        <v>0</v>
      </c>
      <c r="N24" s="135">
        <f t="shared" si="3"/>
        <v>0</v>
      </c>
    </row>
    <row r="25" spans="2:15" ht="20.100000000000001" customHeight="1" x14ac:dyDescent="0.15">
      <c r="B25" s="50" t="s">
        <v>36</v>
      </c>
      <c r="C25" s="122" t="s">
        <v>226</v>
      </c>
      <c r="D25" s="137">
        <f>入力シート!D27</f>
        <v>0</v>
      </c>
      <c r="E25" s="362"/>
      <c r="F25" s="363"/>
      <c r="G25" s="128">
        <v>0</v>
      </c>
      <c r="H25" s="92">
        <v>0</v>
      </c>
      <c r="I25" s="359"/>
      <c r="J25" s="359"/>
      <c r="K25" s="130">
        <f t="shared" si="0"/>
        <v>0</v>
      </c>
      <c r="L25" s="133">
        <f t="shared" si="1"/>
        <v>0</v>
      </c>
      <c r="M25" s="133">
        <f t="shared" si="2"/>
        <v>0</v>
      </c>
      <c r="N25" s="135">
        <f t="shared" si="3"/>
        <v>0</v>
      </c>
      <c r="O25" s="361"/>
    </row>
    <row r="26" spans="2:15" ht="20.100000000000001" customHeight="1" thickBot="1" x14ac:dyDescent="0.2">
      <c r="B26" s="50" t="s">
        <v>37</v>
      </c>
      <c r="C26" s="122" t="s">
        <v>116</v>
      </c>
      <c r="D26" s="137">
        <f>入力シート!D28</f>
        <v>0</v>
      </c>
      <c r="E26" s="362"/>
      <c r="F26" s="363"/>
      <c r="G26" s="128">
        <v>0</v>
      </c>
      <c r="H26" s="92">
        <v>0</v>
      </c>
      <c r="I26" s="359"/>
      <c r="J26" s="359"/>
      <c r="K26" s="130">
        <f t="shared" si="0"/>
        <v>0</v>
      </c>
      <c r="L26" s="133">
        <f t="shared" si="1"/>
        <v>0</v>
      </c>
      <c r="M26" s="133">
        <f t="shared" si="2"/>
        <v>0</v>
      </c>
      <c r="N26" s="135">
        <f t="shared" si="3"/>
        <v>0</v>
      </c>
      <c r="O26" s="361"/>
    </row>
    <row r="27" spans="2:15" ht="20.100000000000001" customHeight="1" thickBot="1" x14ac:dyDescent="0.2">
      <c r="B27" s="50" t="s">
        <v>38</v>
      </c>
      <c r="C27" s="122" t="s">
        <v>227</v>
      </c>
      <c r="D27" s="353">
        <f>入力シート!D29</f>
        <v>0</v>
      </c>
      <c r="E27" s="371">
        <v>-0.145457</v>
      </c>
      <c r="F27" s="354"/>
      <c r="G27" s="350"/>
      <c r="H27" s="356">
        <v>0</v>
      </c>
      <c r="I27" s="358">
        <f>E27*SUM(K4:K26,K29:K31,K33:K43)</f>
        <v>0</v>
      </c>
      <c r="J27" s="357"/>
      <c r="K27" s="355"/>
      <c r="L27" s="133">
        <f t="shared" si="1"/>
        <v>0</v>
      </c>
      <c r="M27" s="133">
        <f t="shared" si="2"/>
        <v>0</v>
      </c>
      <c r="N27" s="135">
        <f t="shared" si="3"/>
        <v>0</v>
      </c>
      <c r="O27" s="361"/>
    </row>
    <row r="28" spans="2:15" ht="20.100000000000001" customHeight="1" thickBot="1" x14ac:dyDescent="0.2">
      <c r="B28" s="50" t="s">
        <v>39</v>
      </c>
      <c r="C28" s="122" t="s">
        <v>228</v>
      </c>
      <c r="D28" s="137">
        <f>入力シート!D30</f>
        <v>0</v>
      </c>
      <c r="E28" s="362"/>
      <c r="F28" s="371">
        <v>-0.17727399999999999</v>
      </c>
      <c r="G28" s="370"/>
      <c r="H28" s="92">
        <v>0</v>
      </c>
      <c r="I28" s="359"/>
      <c r="J28" s="358">
        <f>F28*SUM(K4:K26,K29:K31,K33:K43)</f>
        <v>0</v>
      </c>
      <c r="K28" s="360"/>
      <c r="L28" s="133">
        <f t="shared" si="1"/>
        <v>0</v>
      </c>
      <c r="M28" s="133">
        <f t="shared" si="2"/>
        <v>0</v>
      </c>
      <c r="N28" s="135">
        <f t="shared" si="3"/>
        <v>0</v>
      </c>
      <c r="O28" s="361"/>
    </row>
    <row r="29" spans="2:15" ht="20.100000000000001" customHeight="1" x14ac:dyDescent="0.15">
      <c r="B29" s="50" t="s">
        <v>40</v>
      </c>
      <c r="C29" s="122" t="s">
        <v>10</v>
      </c>
      <c r="D29" s="137">
        <f>入力シート!D31</f>
        <v>0</v>
      </c>
      <c r="E29" s="354"/>
      <c r="F29" s="354"/>
      <c r="G29" s="92">
        <v>0</v>
      </c>
      <c r="H29" s="92">
        <v>0</v>
      </c>
      <c r="I29" s="352"/>
      <c r="J29" s="352"/>
      <c r="K29" s="133">
        <f t="shared" ref="K29:K43" si="4">$D29*G29</f>
        <v>0</v>
      </c>
      <c r="L29" s="133">
        <f t="shared" si="1"/>
        <v>0</v>
      </c>
      <c r="M29" s="133">
        <f t="shared" si="2"/>
        <v>0</v>
      </c>
      <c r="N29" s="135">
        <f t="shared" si="3"/>
        <v>0</v>
      </c>
    </row>
    <row r="30" spans="2:15" ht="20.100000000000001" customHeight="1" x14ac:dyDescent="0.15">
      <c r="B30" s="50" t="s">
        <v>41</v>
      </c>
      <c r="C30" s="122" t="s">
        <v>11</v>
      </c>
      <c r="D30" s="137">
        <f>入力シート!D32</f>
        <v>0</v>
      </c>
      <c r="E30" s="354"/>
      <c r="F30" s="354"/>
      <c r="G30" s="92">
        <v>0</v>
      </c>
      <c r="H30" s="92">
        <v>0</v>
      </c>
      <c r="I30" s="352"/>
      <c r="J30" s="359"/>
      <c r="K30" s="130">
        <f t="shared" si="4"/>
        <v>0</v>
      </c>
      <c r="L30" s="133">
        <f t="shared" si="1"/>
        <v>0</v>
      </c>
      <c r="M30" s="133">
        <f t="shared" si="2"/>
        <v>0</v>
      </c>
      <c r="N30" s="135">
        <f t="shared" si="3"/>
        <v>0</v>
      </c>
    </row>
    <row r="31" spans="2:15" ht="20.100000000000001" customHeight="1" thickBot="1" x14ac:dyDescent="0.2">
      <c r="B31" s="50" t="s">
        <v>42</v>
      </c>
      <c r="C31" s="122" t="s">
        <v>143</v>
      </c>
      <c r="D31" s="137">
        <f>入力シート!D33</f>
        <v>0</v>
      </c>
      <c r="E31" s="354"/>
      <c r="F31" s="354"/>
      <c r="G31" s="92">
        <v>0</v>
      </c>
      <c r="H31" s="350"/>
      <c r="I31" s="352"/>
      <c r="J31" s="359"/>
      <c r="K31" s="130">
        <f t="shared" si="4"/>
        <v>0</v>
      </c>
      <c r="L31" s="352"/>
      <c r="M31" s="133">
        <f t="shared" si="2"/>
        <v>0</v>
      </c>
      <c r="N31" s="135">
        <f t="shared" si="3"/>
        <v>0</v>
      </c>
    </row>
    <row r="32" spans="2:15" ht="20.100000000000001" customHeight="1" thickBot="1" x14ac:dyDescent="0.2">
      <c r="B32" s="50"/>
      <c r="C32" s="122" t="s">
        <v>76</v>
      </c>
      <c r="D32" s="349"/>
      <c r="E32" s="354"/>
      <c r="F32" s="354"/>
      <c r="G32" s="350"/>
      <c r="H32" s="351"/>
      <c r="I32" s="352"/>
      <c r="J32" s="352"/>
      <c r="K32" s="359"/>
      <c r="L32" s="358">
        <f>-SUM(L4:L30,L33:L43)</f>
        <v>0</v>
      </c>
      <c r="M32" s="368">
        <f t="shared" si="2"/>
        <v>0</v>
      </c>
      <c r="N32" s="135">
        <f t="shared" si="3"/>
        <v>0</v>
      </c>
    </row>
    <row r="33" spans="2:14" ht="20.100000000000001" customHeight="1" x14ac:dyDescent="0.15">
      <c r="B33" s="50">
        <v>29</v>
      </c>
      <c r="C33" s="122" t="s">
        <v>118</v>
      </c>
      <c r="D33" s="348">
        <f>入力シート!D34</f>
        <v>0</v>
      </c>
      <c r="E33" s="364"/>
      <c r="F33" s="364"/>
      <c r="G33" s="367">
        <v>4.1768910156901172E-2</v>
      </c>
      <c r="H33" s="92">
        <v>4.1083551813920855E-3</v>
      </c>
      <c r="I33" s="352"/>
      <c r="J33" s="352"/>
      <c r="K33" s="133">
        <f t="shared" si="4"/>
        <v>0</v>
      </c>
      <c r="L33" s="133">
        <f t="shared" ref="L33:L43" si="5">$D33*H33</f>
        <v>0</v>
      </c>
      <c r="M33" s="133">
        <f t="shared" si="2"/>
        <v>0</v>
      </c>
      <c r="N33" s="135">
        <f t="shared" si="3"/>
        <v>0</v>
      </c>
    </row>
    <row r="34" spans="2:14" ht="20.100000000000001" customHeight="1" x14ac:dyDescent="0.15">
      <c r="B34" s="50" t="s">
        <v>44</v>
      </c>
      <c r="C34" s="122" t="s">
        <v>12</v>
      </c>
      <c r="D34" s="127">
        <f>入力シート!D35</f>
        <v>0</v>
      </c>
      <c r="E34" s="364"/>
      <c r="F34" s="364"/>
      <c r="G34" s="92">
        <v>0</v>
      </c>
      <c r="H34" s="92">
        <v>0</v>
      </c>
      <c r="I34" s="352"/>
      <c r="J34" s="359"/>
      <c r="K34" s="130">
        <f t="shared" si="4"/>
        <v>0</v>
      </c>
      <c r="L34" s="133">
        <f t="shared" si="5"/>
        <v>0</v>
      </c>
      <c r="M34" s="133">
        <f t="shared" si="2"/>
        <v>0</v>
      </c>
      <c r="N34" s="135">
        <f t="shared" si="3"/>
        <v>0</v>
      </c>
    </row>
    <row r="35" spans="2:14" ht="20.100000000000001" customHeight="1" x14ac:dyDescent="0.15">
      <c r="B35" s="50">
        <v>31</v>
      </c>
      <c r="C35" s="122" t="s">
        <v>13</v>
      </c>
      <c r="D35" s="127">
        <f>入力シート!D36</f>
        <v>0</v>
      </c>
      <c r="E35" s="364"/>
      <c r="F35" s="364"/>
      <c r="G35" s="92">
        <v>0</v>
      </c>
      <c r="H35" s="92">
        <v>1.3798717042961616E-5</v>
      </c>
      <c r="I35" s="352"/>
      <c r="J35" s="359"/>
      <c r="K35" s="130">
        <f t="shared" si="4"/>
        <v>0</v>
      </c>
      <c r="L35" s="133">
        <f t="shared" si="5"/>
        <v>0</v>
      </c>
      <c r="M35" s="133">
        <f t="shared" si="2"/>
        <v>0</v>
      </c>
      <c r="N35" s="135">
        <f t="shared" si="3"/>
        <v>0</v>
      </c>
    </row>
    <row r="36" spans="2:14" ht="20.100000000000001" customHeight="1" x14ac:dyDescent="0.15">
      <c r="B36" s="50">
        <v>32</v>
      </c>
      <c r="C36" s="122" t="s">
        <v>230</v>
      </c>
      <c r="D36" s="127">
        <f>入力シート!D37</f>
        <v>0</v>
      </c>
      <c r="E36" s="364"/>
      <c r="F36" s="364"/>
      <c r="G36" s="92">
        <v>0</v>
      </c>
      <c r="H36" s="92">
        <v>0</v>
      </c>
      <c r="I36" s="352"/>
      <c r="J36" s="359"/>
      <c r="K36" s="130">
        <f t="shared" si="4"/>
        <v>0</v>
      </c>
      <c r="L36" s="133">
        <f t="shared" si="5"/>
        <v>0</v>
      </c>
      <c r="M36" s="133">
        <f t="shared" si="2"/>
        <v>0</v>
      </c>
      <c r="N36" s="135">
        <f t="shared" si="3"/>
        <v>0</v>
      </c>
    </row>
    <row r="37" spans="2:14" ht="20.100000000000001" customHeight="1" x14ac:dyDescent="0.15">
      <c r="B37" s="50">
        <v>33</v>
      </c>
      <c r="C37" s="122" t="s">
        <v>231</v>
      </c>
      <c r="D37" s="127">
        <f>入力シート!D38</f>
        <v>0</v>
      </c>
      <c r="E37" s="364"/>
      <c r="F37" s="364"/>
      <c r="G37" s="92">
        <v>0</v>
      </c>
      <c r="H37" s="92">
        <v>0</v>
      </c>
      <c r="I37" s="352"/>
      <c r="J37" s="359"/>
      <c r="K37" s="130">
        <f t="shared" si="4"/>
        <v>0</v>
      </c>
      <c r="L37" s="133">
        <f t="shared" si="5"/>
        <v>0</v>
      </c>
      <c r="M37" s="133">
        <f t="shared" si="2"/>
        <v>0</v>
      </c>
      <c r="N37" s="135">
        <f t="shared" si="3"/>
        <v>0</v>
      </c>
    </row>
    <row r="38" spans="2:14" ht="20.100000000000001" customHeight="1" x14ac:dyDescent="0.15">
      <c r="B38" s="50">
        <v>34</v>
      </c>
      <c r="C38" s="122" t="s">
        <v>14</v>
      </c>
      <c r="D38" s="127">
        <f>入力シート!D39</f>
        <v>0</v>
      </c>
      <c r="E38" s="364"/>
      <c r="F38" s="364"/>
      <c r="G38" s="92">
        <v>0</v>
      </c>
      <c r="H38" s="92">
        <v>0</v>
      </c>
      <c r="I38" s="352"/>
      <c r="J38" s="359"/>
      <c r="K38" s="130">
        <f t="shared" si="4"/>
        <v>0</v>
      </c>
      <c r="L38" s="133">
        <f t="shared" si="5"/>
        <v>0</v>
      </c>
      <c r="M38" s="133">
        <f t="shared" si="2"/>
        <v>0</v>
      </c>
      <c r="N38" s="135">
        <f t="shared" si="3"/>
        <v>0</v>
      </c>
    </row>
    <row r="39" spans="2:14" ht="20.100000000000001" customHeight="1" x14ac:dyDescent="0.15">
      <c r="B39" s="50">
        <v>35</v>
      </c>
      <c r="C39" s="122" t="s">
        <v>292</v>
      </c>
      <c r="D39" s="127">
        <f>入力シート!D40</f>
        <v>0</v>
      </c>
      <c r="E39" s="364"/>
      <c r="F39" s="364"/>
      <c r="G39" s="366">
        <v>4.4181042129033548E-5</v>
      </c>
      <c r="H39" s="366">
        <v>1.5664187663930075E-5</v>
      </c>
      <c r="I39" s="352"/>
      <c r="J39" s="359"/>
      <c r="K39" s="130">
        <f t="shared" si="4"/>
        <v>0</v>
      </c>
      <c r="L39" s="133">
        <f t="shared" si="5"/>
        <v>0</v>
      </c>
      <c r="M39" s="133">
        <f t="shared" si="2"/>
        <v>0</v>
      </c>
      <c r="N39" s="135">
        <f t="shared" si="3"/>
        <v>0</v>
      </c>
    </row>
    <row r="40" spans="2:14" ht="20.100000000000001" customHeight="1" x14ac:dyDescent="0.15">
      <c r="B40" s="50">
        <v>36</v>
      </c>
      <c r="C40" s="122" t="s">
        <v>232</v>
      </c>
      <c r="D40" s="127">
        <f>入力シート!D41</f>
        <v>0</v>
      </c>
      <c r="E40" s="364"/>
      <c r="F40" s="364"/>
      <c r="G40" s="366">
        <v>0</v>
      </c>
      <c r="H40" s="366">
        <v>0</v>
      </c>
      <c r="I40" s="352"/>
      <c r="J40" s="359"/>
      <c r="K40" s="130">
        <f t="shared" si="4"/>
        <v>0</v>
      </c>
      <c r="L40" s="133">
        <f t="shared" si="5"/>
        <v>0</v>
      </c>
      <c r="M40" s="133">
        <f t="shared" si="2"/>
        <v>0</v>
      </c>
      <c r="N40" s="135">
        <f t="shared" si="3"/>
        <v>0</v>
      </c>
    </row>
    <row r="41" spans="2:14" ht="20.100000000000001" customHeight="1" x14ac:dyDescent="0.15">
      <c r="B41" s="50">
        <v>37</v>
      </c>
      <c r="C41" s="122" t="s">
        <v>233</v>
      </c>
      <c r="D41" s="127">
        <f>入力シート!D42</f>
        <v>0</v>
      </c>
      <c r="E41" s="364"/>
      <c r="F41" s="364"/>
      <c r="G41" s="366">
        <v>0</v>
      </c>
      <c r="H41" s="366">
        <v>0</v>
      </c>
      <c r="I41" s="352"/>
      <c r="J41" s="359"/>
      <c r="K41" s="130">
        <f t="shared" si="4"/>
        <v>0</v>
      </c>
      <c r="L41" s="133">
        <f t="shared" si="5"/>
        <v>0</v>
      </c>
      <c r="M41" s="133">
        <f t="shared" si="2"/>
        <v>0</v>
      </c>
      <c r="N41" s="135">
        <f t="shared" si="3"/>
        <v>0</v>
      </c>
    </row>
    <row r="42" spans="2:14" ht="20.100000000000001" customHeight="1" x14ac:dyDescent="0.15">
      <c r="B42" s="50">
        <v>38</v>
      </c>
      <c r="C42" s="122" t="s">
        <v>15</v>
      </c>
      <c r="D42" s="127">
        <f>入力シート!D43</f>
        <v>0</v>
      </c>
      <c r="E42" s="364"/>
      <c r="F42" s="364"/>
      <c r="G42" s="92">
        <v>0</v>
      </c>
      <c r="H42" s="92">
        <v>0</v>
      </c>
      <c r="I42" s="352"/>
      <c r="J42" s="359"/>
      <c r="K42" s="130">
        <f t="shared" si="4"/>
        <v>0</v>
      </c>
      <c r="L42" s="133">
        <f t="shared" si="5"/>
        <v>0</v>
      </c>
      <c r="M42" s="133">
        <f t="shared" si="2"/>
        <v>0</v>
      </c>
      <c r="N42" s="135">
        <f t="shared" si="3"/>
        <v>0</v>
      </c>
    </row>
    <row r="43" spans="2:14" ht="20.100000000000001" customHeight="1" thickBot="1" x14ac:dyDescent="0.2">
      <c r="B43" s="50">
        <v>39</v>
      </c>
      <c r="C43" s="122" t="s">
        <v>16</v>
      </c>
      <c r="D43" s="127">
        <f>入力シート!D44</f>
        <v>0</v>
      </c>
      <c r="E43" s="364"/>
      <c r="F43" s="364"/>
      <c r="G43" s="92">
        <v>2.3505125679551809E-2</v>
      </c>
      <c r="H43" s="92">
        <v>3.0097892967934352E-2</v>
      </c>
      <c r="I43" s="352"/>
      <c r="J43" s="359"/>
      <c r="K43" s="130">
        <f t="shared" si="4"/>
        <v>0</v>
      </c>
      <c r="L43" s="133">
        <f t="shared" si="5"/>
        <v>0</v>
      </c>
      <c r="M43" s="133">
        <f t="shared" si="2"/>
        <v>0</v>
      </c>
      <c r="N43" s="135">
        <f t="shared" si="3"/>
        <v>0</v>
      </c>
    </row>
    <row r="44" spans="2:14" ht="20.100000000000001" customHeight="1" thickBot="1" x14ac:dyDescent="0.2">
      <c r="B44" s="124"/>
      <c r="C44" s="125" t="s">
        <v>50</v>
      </c>
      <c r="D44" s="131">
        <f>SUM(D4:D43)</f>
        <v>0</v>
      </c>
      <c r="E44" s="365"/>
      <c r="F44" s="365"/>
      <c r="G44" s="138"/>
      <c r="H44" s="138"/>
      <c r="I44" s="131">
        <f>SUM(I4:I43)</f>
        <v>0</v>
      </c>
      <c r="J44" s="131"/>
      <c r="K44" s="131"/>
      <c r="L44" s="131">
        <f>SUM(L4:L43)</f>
        <v>0</v>
      </c>
      <c r="M44" s="131">
        <f>SUM(M4:M43)</f>
        <v>0</v>
      </c>
      <c r="N44" s="136">
        <f>SUM(N4:N43)</f>
        <v>0</v>
      </c>
    </row>
    <row r="45" spans="2:14" ht="19.5" customHeight="1" x14ac:dyDescent="0.15"/>
  </sheetData>
  <phoneticPr fontId="5"/>
  <pageMargins left="0.3" right="0.21" top="0.88" bottom="0.84" header="0.51200000000000001" footer="0.51200000000000001"/>
  <pageSetup paperSize="9" scale="93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a1eafba633277ec00883d4e10cd96e5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96273a645e27db515b242c1154665ce1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TaxCatchAll xmlns="b1759036-c6d1-4f23-8159-9e5ddc0da7b4" xsi:nil="true"/>
    <_x5099__x8003_ xmlns="31AAD03C-A983-4B16-863F-54F1EAB739D9" xsi:nil="true"/>
    <lcf76f155ced4ddcb4097134ff3c332f xmlns="31aad03c-a983-4b16-863f-54f1eab739d9">
      <Terms xmlns="http://schemas.microsoft.com/office/infopath/2007/PartnerControls"/>
    </lcf76f155ced4ddcb4097134ff3c332f>
    <_x8aac__x660e_ xmlns="31AAD03C-A983-4B16-863F-54F1EAB739D9" xsi:nil="true"/>
  </documentManagement>
</p:properties>
</file>

<file path=customXml/itemProps1.xml><?xml version="1.0" encoding="utf-8"?>
<ds:datastoreItem xmlns:ds="http://schemas.openxmlformats.org/officeDocument/2006/customXml" ds:itemID="{F981F0EE-1390-4DA0-ACB2-1AF2E0A20E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A03EE3-0803-49A3-9AED-57CD7E29D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7B6402-AA4B-4848-91C2-C630C3E4B53A}">
  <ds:schemaRefs>
    <ds:schemaRef ds:uri="http://schemas.microsoft.com/office/2006/metadata/properties"/>
    <ds:schemaRef ds:uri="http://schemas.microsoft.com/office/infopath/2007/PartnerControls"/>
    <ds:schemaRef ds:uri="31AAD03C-A983-4B16-863F-54F1EAB739D9"/>
    <ds:schemaRef ds:uri="b1759036-c6d1-4f23-8159-9e5ddc0da7b4"/>
    <ds:schemaRef ds:uri="31aad03c-a983-4b16-863f-54f1eab739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説明シート</vt:lpstr>
      <vt:lpstr>入力シート</vt:lpstr>
      <vt:lpstr>与件データ作成シート</vt:lpstr>
      <vt:lpstr>出力シート</vt:lpstr>
      <vt:lpstr>按分データ等</vt:lpstr>
      <vt:lpstr>与件データ計算シート</vt:lpstr>
      <vt:lpstr>計算シート１</vt:lpstr>
      <vt:lpstr>計算シート２</vt:lpstr>
      <vt:lpstr>関係係数シート</vt:lpstr>
      <vt:lpstr>マージンシート</vt:lpstr>
      <vt:lpstr>マージンシート!Print_Area</vt:lpstr>
      <vt:lpstr>按分データ等!Print_Area</vt:lpstr>
      <vt:lpstr>関係係数シート!Print_Area</vt:lpstr>
      <vt:lpstr>計算シート１!Print_Area</vt:lpstr>
      <vt:lpstr>計算シート２!Print_Area</vt:lpstr>
      <vt:lpstr>出力シート!Print_Area</vt:lpstr>
      <vt:lpstr>説明シート!Print_Area</vt:lpstr>
      <vt:lpstr>入力シート!Print_Area</vt:lpstr>
      <vt:lpstr>与件データ計算シート!Print_Area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片山礼二郎</dc:creator>
  <cp:lastModifiedBy>脇山　亮一</cp:lastModifiedBy>
  <cp:lastPrinted>2022-10-12T07:31:59Z</cp:lastPrinted>
  <dcterms:created xsi:type="dcterms:W3CDTF">1997-01-08T22:48:59Z</dcterms:created>
  <dcterms:modified xsi:type="dcterms:W3CDTF">2024-10-04T05:47:55Z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</Properties>
</file>