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c0181724\Desktop\"/>
    </mc:Choice>
  </mc:AlternateContent>
  <xr:revisionPtr revIDLastSave="0" documentId="13_ncr:1_{7B9C71B3-9BE3-433F-AB66-43ECFF2DB9A6}" xr6:coauthVersionLast="47" xr6:coauthVersionMax="47" xr10:uidLastSave="{00000000-0000-0000-0000-000000000000}"/>
  <bookViews>
    <workbookView xWindow="870" yWindow="-120" windowWidth="19740" windowHeight="11760" xr2:uid="{00000000-000D-0000-FFFF-FFFF00000000}"/>
  </bookViews>
  <sheets>
    <sheet name="別紙１（１）バリアフリー【本則基準】" sheetId="1" r:id="rId1"/>
    <sheet name="別紙１（2）バリアフリー【準ずる基準】" sheetId="2" r:id="rId2"/>
  </sheets>
  <definedNames>
    <definedName name="_xlnm.Print_Area" localSheetId="0">'別紙１（１）バリアフリー【本則基準】'!$C$2:$AD$313</definedName>
    <definedName name="_xlnm.Print_Area" localSheetId="1">'別紙１（2）バリアフリー【準ずる基準】'!$C$2:$AD$190</definedName>
    <definedName name="_xlnm.Print_Titles" localSheetId="0">'別紙１（１）バリアフリー【本則基準】'!$9:$9</definedName>
    <definedName name="_xlnm.Print_Titles" localSheetId="1">'別紙１（2）バリアフリー【準ずる基準】'!$9:$9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8" i="1" l="1"/>
  <c r="AG90" i="1"/>
  <c r="AG89" i="1"/>
  <c r="AG55" i="1"/>
  <c r="AG57" i="1"/>
  <c r="AG58" i="1"/>
  <c r="AG56" i="1"/>
  <c r="AF264" i="1"/>
  <c r="AF263" i="1"/>
  <c r="AI261" i="1" s="1"/>
  <c r="AF262" i="1"/>
  <c r="AF261" i="1"/>
  <c r="AF259" i="1"/>
  <c r="AF258" i="1"/>
  <c r="AI256" i="1" s="1"/>
  <c r="AF256" i="1"/>
  <c r="AK160" i="2"/>
  <c r="Z123" i="2"/>
  <c r="AK123" i="2" s="1"/>
  <c r="Z53" i="2"/>
  <c r="AK53" i="2" s="1"/>
  <c r="AF30" i="2"/>
  <c r="AF31" i="2"/>
  <c r="AI30" i="2" s="1"/>
  <c r="AF29" i="2"/>
  <c r="AF28" i="2"/>
  <c r="AF27" i="2"/>
  <c r="AF26" i="2"/>
  <c r="AF24" i="2"/>
  <c r="AF23" i="2"/>
  <c r="AF22" i="2"/>
  <c r="AF21" i="2"/>
  <c r="AF19" i="2"/>
  <c r="AF18" i="2"/>
  <c r="AF17" i="2"/>
  <c r="AF16" i="2"/>
  <c r="AF15" i="2"/>
  <c r="AF14" i="2"/>
  <c r="AF12" i="2"/>
  <c r="AF11" i="2"/>
  <c r="Z204" i="1"/>
  <c r="AK204" i="1" s="1"/>
  <c r="Z239" i="1"/>
  <c r="AK239" i="1" s="1"/>
  <c r="AK238" i="1"/>
  <c r="AG163" i="1"/>
  <c r="AG164" i="1"/>
  <c r="AG165" i="1"/>
  <c r="AF163" i="1"/>
  <c r="AF166" i="1"/>
  <c r="AF167" i="1"/>
  <c r="AG154" i="1"/>
  <c r="AG155" i="1"/>
  <c r="AG156" i="1"/>
  <c r="AG145" i="1"/>
  <c r="AG146" i="1"/>
  <c r="AG147" i="1"/>
  <c r="AF154" i="1"/>
  <c r="AF157" i="1"/>
  <c r="AF158" i="1"/>
  <c r="AF145" i="1"/>
  <c r="AF148" i="1"/>
  <c r="AF149" i="1"/>
  <c r="AF170" i="1"/>
  <c r="AI170" i="1" s="1"/>
  <c r="AF171" i="1"/>
  <c r="AF172" i="1"/>
  <c r="AK149" i="1"/>
  <c r="AF141" i="1"/>
  <c r="AF140" i="1"/>
  <c r="AF139" i="1"/>
  <c r="AI103" i="1"/>
  <c r="AK103" i="1" s="1"/>
  <c r="AF50" i="1"/>
  <c r="AF49" i="1"/>
  <c r="AF48" i="1"/>
  <c r="AF47" i="1"/>
  <c r="AI47" i="1" s="1"/>
  <c r="AF46" i="1"/>
  <c r="AI45" i="1" s="1"/>
  <c r="AF45" i="1"/>
  <c r="AF44" i="1"/>
  <c r="AF43" i="1"/>
  <c r="AG22" i="1"/>
  <c r="AK24" i="1" s="1"/>
  <c r="AF41" i="1"/>
  <c r="AF40" i="1"/>
  <c r="AI40" i="1" s="1"/>
  <c r="AF38" i="1"/>
  <c r="AF39" i="1"/>
  <c r="AF35" i="1"/>
  <c r="AI35" i="1" s="1"/>
  <c r="AF36" i="1"/>
  <c r="AF34" i="1"/>
  <c r="AF33" i="1"/>
  <c r="AF32" i="1"/>
  <c r="AF31" i="1"/>
  <c r="AI31" i="1" s="1"/>
  <c r="AG26" i="1"/>
  <c r="AK28" i="1" s="1"/>
  <c r="AF29" i="1"/>
  <c r="AF28" i="1"/>
  <c r="AI28" i="1" s="1"/>
  <c r="AF27" i="1"/>
  <c r="AF26" i="1"/>
  <c r="AF24" i="1"/>
  <c r="AF25" i="1"/>
  <c r="AF23" i="1"/>
  <c r="AF22" i="1"/>
  <c r="AF11" i="1"/>
  <c r="AF12" i="1"/>
  <c r="AF14" i="1"/>
  <c r="AI14" i="1" s="1"/>
  <c r="AF15" i="1"/>
  <c r="AF19" i="1"/>
  <c r="AF20" i="1"/>
  <c r="AF18" i="1"/>
  <c r="AF17" i="1"/>
  <c r="AG64" i="1"/>
  <c r="AF177" i="1"/>
  <c r="Z159" i="2"/>
  <c r="AF36" i="2"/>
  <c r="AG36" i="2"/>
  <c r="AF37" i="2"/>
  <c r="AG37" i="2"/>
  <c r="AF38" i="2"/>
  <c r="AG38" i="2"/>
  <c r="AG39" i="2"/>
  <c r="AF42" i="2"/>
  <c r="AG42" i="2"/>
  <c r="AK42" i="2" s="1"/>
  <c r="AF43" i="2"/>
  <c r="AG43" i="2"/>
  <c r="AF44" i="2"/>
  <c r="AK44" i="2" s="1"/>
  <c r="AG44" i="2"/>
  <c r="AF45" i="2"/>
  <c r="AG45" i="2"/>
  <c r="AK45" i="2" s="1"/>
  <c r="AF46" i="2"/>
  <c r="AG46" i="2"/>
  <c r="AF47" i="2"/>
  <c r="AG47" i="2"/>
  <c r="AF48" i="2"/>
  <c r="AF49" i="2"/>
  <c r="AF50" i="2"/>
  <c r="AI50" i="2"/>
  <c r="AK50" i="2" s="1"/>
  <c r="AF51" i="2"/>
  <c r="AK52" i="2"/>
  <c r="AK54" i="2"/>
  <c r="AG57" i="2"/>
  <c r="AG58" i="2"/>
  <c r="AG59" i="2"/>
  <c r="AG60" i="2"/>
  <c r="AG61" i="2"/>
  <c r="AF63" i="2"/>
  <c r="AF64" i="2"/>
  <c r="AF65" i="2"/>
  <c r="AF67" i="2"/>
  <c r="AF68" i="2"/>
  <c r="AG68" i="2"/>
  <c r="AK68" i="2"/>
  <c r="AK69" i="2" s="1"/>
  <c r="AF69" i="2"/>
  <c r="AI67" i="2" s="1"/>
  <c r="AG69" i="2"/>
  <c r="AF70" i="2"/>
  <c r="AK70" i="2"/>
  <c r="AF71" i="2"/>
  <c r="AI71" i="2" s="1"/>
  <c r="AF72" i="2"/>
  <c r="AF73" i="2"/>
  <c r="AF74" i="2"/>
  <c r="AF75" i="2"/>
  <c r="AF76" i="2"/>
  <c r="AF77" i="2"/>
  <c r="AF78" i="2"/>
  <c r="AF79" i="2"/>
  <c r="AF80" i="2"/>
  <c r="AF81" i="2"/>
  <c r="AF82" i="2"/>
  <c r="AF83" i="2"/>
  <c r="AF85" i="2"/>
  <c r="AI85" i="2" s="1"/>
  <c r="AF90" i="2"/>
  <c r="AF91" i="2"/>
  <c r="AI90" i="2" s="1"/>
  <c r="AF92" i="2"/>
  <c r="AK92" i="2"/>
  <c r="AK93" i="2"/>
  <c r="AK94" i="2"/>
  <c r="AK95" i="2"/>
  <c r="AF97" i="2"/>
  <c r="AF98" i="2"/>
  <c r="AK98" i="2"/>
  <c r="AF99" i="2"/>
  <c r="AF100" i="2"/>
  <c r="AF101" i="2"/>
  <c r="AI100" i="2" s="1"/>
  <c r="AF102" i="2"/>
  <c r="AF104" i="2"/>
  <c r="AF105" i="2"/>
  <c r="AF106" i="2"/>
  <c r="AF108" i="2"/>
  <c r="AF109" i="2"/>
  <c r="AF110" i="2"/>
  <c r="AF111" i="2"/>
  <c r="AF112" i="2"/>
  <c r="AF113" i="2"/>
  <c r="AF115" i="2"/>
  <c r="AF116" i="2"/>
  <c r="AK116" i="2"/>
  <c r="AF117" i="2"/>
  <c r="AK117" i="2"/>
  <c r="AF119" i="2"/>
  <c r="AF120" i="2"/>
  <c r="AF121" i="2"/>
  <c r="Z122" i="2"/>
  <c r="AK122" i="2"/>
  <c r="Z124" i="2"/>
  <c r="AK124" i="2"/>
  <c r="AK127" i="2"/>
  <c r="AF130" i="2"/>
  <c r="AF131" i="2"/>
  <c r="AF132" i="2"/>
  <c r="AK132" i="2"/>
  <c r="AF135" i="2"/>
  <c r="AF136" i="2"/>
  <c r="AF139" i="2"/>
  <c r="AF140" i="2"/>
  <c r="AF143" i="2"/>
  <c r="AF144" i="2"/>
  <c r="AF145" i="2"/>
  <c r="AK148" i="2"/>
  <c r="AK149" i="2"/>
  <c r="AK150" i="2"/>
  <c r="AK152" i="2"/>
  <c r="AF154" i="2"/>
  <c r="AF155" i="2"/>
  <c r="AF156" i="2"/>
  <c r="AF157" i="2"/>
  <c r="AF158" i="2"/>
  <c r="AF159" i="2"/>
  <c r="AK159" i="2"/>
  <c r="AF160" i="2"/>
  <c r="Z161" i="2"/>
  <c r="AF161" i="2"/>
  <c r="AK161" i="2"/>
  <c r="AF162" i="2"/>
  <c r="AF163" i="2"/>
  <c r="AF165" i="2"/>
  <c r="AF166" i="2"/>
  <c r="AF167" i="2"/>
  <c r="AF168" i="2"/>
  <c r="AF169" i="2"/>
  <c r="AF170" i="2"/>
  <c r="AK171" i="2"/>
  <c r="AK172" i="2"/>
  <c r="AK173" i="2"/>
  <c r="AK175" i="2"/>
  <c r="AF55" i="1"/>
  <c r="AF56" i="1"/>
  <c r="AF61" i="1"/>
  <c r="AF62" i="1"/>
  <c r="AF63" i="1"/>
  <c r="AG62" i="1"/>
  <c r="AG63" i="1"/>
  <c r="AF64" i="1"/>
  <c r="AI64" i="1" s="1"/>
  <c r="AF65" i="1"/>
  <c r="AI65" i="1" s="1"/>
  <c r="AG65" i="1"/>
  <c r="AF66" i="1"/>
  <c r="AF67" i="1"/>
  <c r="AG67" i="1"/>
  <c r="AK67" i="1" s="1"/>
  <c r="AF68" i="1"/>
  <c r="AG68" i="1"/>
  <c r="AK68" i="1" s="1"/>
  <c r="AG69" i="1"/>
  <c r="AK69" i="1" s="1"/>
  <c r="AG70" i="1"/>
  <c r="AK70" i="1" s="1"/>
  <c r="AG71" i="1"/>
  <c r="AF73" i="1"/>
  <c r="AG73" i="1"/>
  <c r="AK73" i="1"/>
  <c r="AF74" i="1"/>
  <c r="AF75" i="1"/>
  <c r="AG75" i="1"/>
  <c r="AK75" i="1"/>
  <c r="AG76" i="1"/>
  <c r="AK76" i="1"/>
  <c r="AF78" i="1"/>
  <c r="AF79" i="1"/>
  <c r="AK79" i="1"/>
  <c r="AF80" i="1"/>
  <c r="AK80" i="1"/>
  <c r="AF81" i="1"/>
  <c r="AK81" i="1"/>
  <c r="AK82" i="1"/>
  <c r="AH83" i="1"/>
  <c r="AJ83" i="1"/>
  <c r="AK83" i="1"/>
  <c r="AH84" i="1"/>
  <c r="AI84" i="1"/>
  <c r="AH85" i="1"/>
  <c r="AF87" i="1"/>
  <c r="AF88" i="1"/>
  <c r="AG91" i="1"/>
  <c r="AF94" i="1"/>
  <c r="AF95" i="1"/>
  <c r="AG95" i="1"/>
  <c r="AF96" i="1"/>
  <c r="AG94" i="1" s="1"/>
  <c r="AK95" i="1" s="1"/>
  <c r="AG96" i="1"/>
  <c r="AF97" i="1"/>
  <c r="AI97" i="1" s="1"/>
  <c r="AF98" i="1"/>
  <c r="AG97" i="1"/>
  <c r="AK99" i="1" s="1"/>
  <c r="AG98" i="1"/>
  <c r="AG99" i="1"/>
  <c r="AF101" i="1"/>
  <c r="AF102" i="1"/>
  <c r="AF103" i="1"/>
  <c r="AF104" i="1"/>
  <c r="AK105" i="1"/>
  <c r="Z106" i="1"/>
  <c r="AK106" i="1" s="1"/>
  <c r="AK107" i="1"/>
  <c r="AG110" i="1"/>
  <c r="AG111" i="1"/>
  <c r="AG112" i="1"/>
  <c r="AG113" i="1"/>
  <c r="AG114" i="1"/>
  <c r="AF116" i="1"/>
  <c r="AF117" i="1"/>
  <c r="AF118" i="1"/>
  <c r="AF121" i="1"/>
  <c r="AF122" i="1"/>
  <c r="AK122" i="1"/>
  <c r="AK123" i="1" s="1"/>
  <c r="AF123" i="1"/>
  <c r="AF124" i="1"/>
  <c r="AK124" i="1"/>
  <c r="AF125" i="1"/>
  <c r="AI125" i="1" s="1"/>
  <c r="AF126" i="1"/>
  <c r="AF127" i="1"/>
  <c r="AF128" i="1"/>
  <c r="AF129" i="1"/>
  <c r="AF130" i="1"/>
  <c r="AF131" i="1"/>
  <c r="AF132" i="1"/>
  <c r="AF133" i="1"/>
  <c r="AF134" i="1"/>
  <c r="AF135" i="1"/>
  <c r="AF136" i="1"/>
  <c r="AF137" i="1"/>
  <c r="AK150" i="1"/>
  <c r="AK151" i="1"/>
  <c r="AK152" i="1"/>
  <c r="AK158" i="1"/>
  <c r="AK159" i="1"/>
  <c r="AK160" i="1"/>
  <c r="AK161" i="1"/>
  <c r="AK167" i="1"/>
  <c r="AK168" i="1"/>
  <c r="AK169" i="1"/>
  <c r="AK170" i="1"/>
  <c r="AK171" i="1"/>
  <c r="AF173" i="1"/>
  <c r="AF174" i="1"/>
  <c r="AF175" i="1"/>
  <c r="AF176" i="1"/>
  <c r="AI176" i="1" s="1"/>
  <c r="AF178" i="1"/>
  <c r="AI178" i="1" s="1"/>
  <c r="AF179" i="1"/>
  <c r="AK179" i="1"/>
  <c r="AF181" i="1"/>
  <c r="AI181" i="1" s="1"/>
  <c r="AF182" i="1"/>
  <c r="AK182" i="1"/>
  <c r="AF184" i="1"/>
  <c r="AF185" i="1"/>
  <c r="AK185" i="1"/>
  <c r="AF187" i="1"/>
  <c r="AF188" i="1"/>
  <c r="AF189" i="1"/>
  <c r="AF190" i="1"/>
  <c r="AF191" i="1"/>
  <c r="AF192" i="1"/>
  <c r="AF193" i="1"/>
  <c r="AI193" i="1" s="1"/>
  <c r="AF194" i="1"/>
  <c r="AF195" i="1"/>
  <c r="AF196" i="1"/>
  <c r="AF197" i="1"/>
  <c r="AF198" i="1"/>
  <c r="AK197" i="1"/>
  <c r="AK198" i="1"/>
  <c r="AF200" i="1"/>
  <c r="AF201" i="1"/>
  <c r="AF202" i="1"/>
  <c r="AK203" i="1"/>
  <c r="AK205" i="1"/>
  <c r="AF207" i="1"/>
  <c r="AI207" i="1" s="1"/>
  <c r="AF208" i="1"/>
  <c r="AF209" i="1"/>
  <c r="AK208" i="1"/>
  <c r="AK209" i="1"/>
  <c r="AF211" i="1"/>
  <c r="AF212" i="1"/>
  <c r="AK212" i="1"/>
  <c r="AF213" i="1"/>
  <c r="AK213" i="1"/>
  <c r="AF215" i="1"/>
  <c r="AI215" i="1" s="1"/>
  <c r="AF216" i="1"/>
  <c r="AF219" i="1"/>
  <c r="AF220" i="1"/>
  <c r="AF223" i="1"/>
  <c r="AF224" i="1"/>
  <c r="AF225" i="1"/>
  <c r="AK227" i="1"/>
  <c r="AK228" i="1"/>
  <c r="AK229" i="1"/>
  <c r="AK230" i="1"/>
  <c r="AK231" i="1"/>
  <c r="AF233" i="1"/>
  <c r="AF234" i="1"/>
  <c r="AF235" i="1"/>
  <c r="AF236" i="1"/>
  <c r="AF237" i="1"/>
  <c r="AI237" i="1" s="1"/>
  <c r="AF238" i="1"/>
  <c r="AF239" i="1"/>
  <c r="AF240" i="1"/>
  <c r="AI241" i="1" s="1"/>
  <c r="AF241" i="1"/>
  <c r="AF242" i="1"/>
  <c r="AK240" i="1"/>
  <c r="AF244" i="1"/>
  <c r="AF245" i="1"/>
  <c r="AF246" i="1"/>
  <c r="AF247" i="1"/>
  <c r="AF248" i="1"/>
  <c r="AF249" i="1"/>
  <c r="AK250" i="1"/>
  <c r="AK251" i="1"/>
  <c r="AK252" i="1"/>
  <c r="AK254" i="1"/>
  <c r="AF265" i="1"/>
  <c r="AF266" i="1"/>
  <c r="AF267" i="1"/>
  <c r="AF268" i="1"/>
  <c r="AF269" i="1"/>
  <c r="AK267" i="1"/>
  <c r="AF270" i="1"/>
  <c r="AI270" i="1" s="1"/>
  <c r="AK270" i="1"/>
  <c r="AF271" i="1"/>
  <c r="AF272" i="1"/>
  <c r="AF273" i="1"/>
  <c r="AF274" i="1"/>
  <c r="AF275" i="1"/>
  <c r="AF276" i="1"/>
  <c r="AF277" i="1"/>
  <c r="AF278" i="1"/>
  <c r="AF279" i="1"/>
  <c r="AF280" i="1"/>
  <c r="AF281" i="1"/>
  <c r="AK280" i="1"/>
  <c r="AK281" i="1"/>
  <c r="AK282" i="1"/>
  <c r="AF285" i="1"/>
  <c r="AI285" i="1" s="1"/>
  <c r="AF286" i="1"/>
  <c r="AF287" i="1"/>
  <c r="AK286" i="1"/>
  <c r="AK287" i="1"/>
  <c r="AF288" i="1"/>
  <c r="AK288" i="1"/>
  <c r="AF289" i="1"/>
  <c r="AK289" i="1"/>
  <c r="AF290" i="1"/>
  <c r="AF291" i="1"/>
  <c r="AF292" i="1"/>
  <c r="AF293" i="1"/>
  <c r="AK291" i="1"/>
  <c r="Z292" i="1"/>
  <c r="AK292" i="1" s="1"/>
  <c r="AK293" i="1"/>
  <c r="AF295" i="1"/>
  <c r="AI295" i="1" s="1"/>
  <c r="AF296" i="1"/>
  <c r="AF297" i="1"/>
  <c r="AK297" i="1"/>
  <c r="AK298" i="1"/>
  <c r="AI16" i="2"/>
  <c r="AK43" i="2"/>
  <c r="AI162" i="2" l="1"/>
  <c r="AI80" i="2"/>
  <c r="AI73" i="2"/>
  <c r="AI26" i="2"/>
  <c r="AI139" i="2"/>
  <c r="AI108" i="2"/>
  <c r="AI76" i="2"/>
  <c r="AI18" i="2"/>
  <c r="AI28" i="2"/>
  <c r="AI115" i="2"/>
  <c r="AI21" i="2"/>
  <c r="AI14" i="2"/>
  <c r="AI23" i="2"/>
  <c r="AI273" i="1"/>
  <c r="AI267" i="1"/>
  <c r="AI173" i="1"/>
  <c r="AI101" i="1"/>
  <c r="AI139" i="1"/>
  <c r="AK163" i="1"/>
  <c r="AI184" i="1"/>
  <c r="AI288" i="1"/>
  <c r="AI190" i="1"/>
  <c r="AI134" i="1"/>
  <c r="AI121" i="1"/>
  <c r="AI38" i="1"/>
  <c r="AI211" i="1"/>
  <c r="AI196" i="1"/>
  <c r="AG61" i="1"/>
  <c r="AI247" i="1"/>
  <c r="AI290" i="1"/>
  <c r="AI200" i="1"/>
  <c r="AI187" i="1"/>
  <c r="AI116" i="1"/>
  <c r="AI73" i="1"/>
  <c r="AI19" i="1"/>
  <c r="AI24" i="1"/>
  <c r="AI33" i="1"/>
  <c r="AI154" i="1"/>
  <c r="AI26" i="1"/>
  <c r="AI49" i="1"/>
  <c r="AI43" i="1"/>
  <c r="AI264" i="1"/>
  <c r="AI244" i="1"/>
  <c r="AI87" i="1"/>
  <c r="AI158" i="2"/>
  <c r="AI97" i="2"/>
  <c r="AK145" i="1"/>
  <c r="AK110" i="1"/>
  <c r="AI61" i="1"/>
  <c r="AI111" i="2"/>
  <c r="AK57" i="2"/>
  <c r="AI48" i="2"/>
  <c r="AI11" i="1"/>
  <c r="AI145" i="1"/>
  <c r="AI104" i="2"/>
  <c r="AI279" i="1"/>
  <c r="AI223" i="1"/>
  <c r="AI130" i="1"/>
  <c r="AI168" i="2"/>
  <c r="AI143" i="2"/>
  <c r="AI130" i="2"/>
  <c r="AI119" i="2"/>
  <c r="AI36" i="2"/>
  <c r="AK154" i="1"/>
  <c r="AH55" i="1"/>
  <c r="AK55" i="1" s="1"/>
  <c r="AK98" i="1"/>
  <c r="AI233" i="1"/>
  <c r="AI127" i="1"/>
  <c r="AI55" i="1"/>
  <c r="AI154" i="2"/>
  <c r="AI63" i="2"/>
  <c r="AK47" i="2"/>
  <c r="AI17" i="1"/>
  <c r="AI22" i="1"/>
  <c r="AI66" i="1"/>
  <c r="AI94" i="1"/>
  <c r="AI78" i="1"/>
  <c r="AI276" i="1"/>
  <c r="AI219" i="1"/>
  <c r="AI165" i="2"/>
  <c r="AI135" i="2"/>
  <c r="AK46" i="2"/>
  <c r="AI163" i="1"/>
  <c r="AI11" i="2"/>
  <c r="AH88" i="1"/>
  <c r="AK88" i="1" s="1"/>
  <c r="AK62" i="1"/>
  <c r="AK63" i="1"/>
  <c r="AK96" i="1"/>
</calcChain>
</file>

<file path=xl/sharedStrings.xml><?xml version="1.0" encoding="utf-8"?>
<sst xmlns="http://schemas.openxmlformats.org/spreadsheetml/2006/main" count="2725" uniqueCount="608">
  <si>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</si>
  <si>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</si>
  <si>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</si>
  <si>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</si>
  <si>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</si>
  <si>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</si>
  <si>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</si>
  <si>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</si>
  <si>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</si>
  <si>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</si>
  <si>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</si>
  <si>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</si>
  <si>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</si>
  <si>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</si>
  <si>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</si>
  <si>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</si>
  <si>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</si>
  <si>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</si>
  <si>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</si>
  <si>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</si>
  <si>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</si>
  <si>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</si>
  <si>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</si>
  <si>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</si>
  <si>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</si>
  <si>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</si>
  <si>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</si>
  <si>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</si>
  <si>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</si>
  <si>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</si>
  <si>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</si>
  <si>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</si>
  <si>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</si>
  <si>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</si>
  <si>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</si>
  <si>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</si>
  <si>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</si>
  <si>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</si>
  <si>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</si>
  <si>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</si>
  <si>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</si>
  <si>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</si>
  <si>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</si>
  <si>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</si>
  <si>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</si>
  <si>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</si>
  <si>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</si>
  <si>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</si>
  <si>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</si>
  <si>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</si>
  <si>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</si>
  <si>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</si>
  <si>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</si>
  <si>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</si>
  <si>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</si>
  <si>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</si>
  <si>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</si>
  <si>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</si>
  <si>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</si>
  <si>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</si>
  <si>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</si>
  <si>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</si>
  <si>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</si>
  <si>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</si>
  <si>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</si>
  <si>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</si>
  <si>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</si>
  <si>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</si>
  <si>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</si>
  <si>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</si>
  <si>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</si>
  <si>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</si>
  <si>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</si>
  <si>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</si>
  <si>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</si>
  <si>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</si>
  <si>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</si>
  <si>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</si>
  <si>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</si>
  <si>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</si>
  <si>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</si>
  <si>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</si>
  <si>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</si>
  <si>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</si>
  <si>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</si>
  <si>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</si>
  <si>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</si>
  <si>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</si>
  <si>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</si>
  <si>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</si>
  <si>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</si>
  <si>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</si>
  <si>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</si>
  <si>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</si>
  <si>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</si>
  <si>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</si>
  <si>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</si>
  <si>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</si>
  <si>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</si>
  <si>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</si>
  <si>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</si>
  <si>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</si>
  <si>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</si>
  <si>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</si>
  <si>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</si>
  <si>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</si>
  <si>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</si>
  <si>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</si>
  <si>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</si>
  <si>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</si>
  <si>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</si>
  <si>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</si>
  <si>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</si>
  <si>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</si>
  <si>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</si>
  <si>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</si>
  <si>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</si>
  <si>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</si>
  <si>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</si>
  <si>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</si>
  <si>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</si>
  <si>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</si>
  <si>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</si>
  <si>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</si>
  <si>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</si>
  <si>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</si>
  <si>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</si>
  <si>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</si>
  <si>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</si>
  <si>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</si>
  <si>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</si>
  <si>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</si>
  <si>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</si>
  <si>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</si>
  <si>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</si>
  <si>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</si>
  <si>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</si>
  <si>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</si>
  <si>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</si>
  <si>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</si>
  <si>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</si>
  <si>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</si>
  <si>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</si>
  <si>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</si>
  <si>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</si>
  <si>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</si>
  <si>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</si>
  <si>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</si>
  <si>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</si>
  <si>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</si>
  <si>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</si>
  <si>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</si>
  <si>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</si>
  <si>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</si>
  <si>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</si>
  <si>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</si>
  <si>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</si>
  <si>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</si>
  <si>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</si>
  <si>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</si>
  <si>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</si>
  <si>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</si>
  <si>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</si>
  <si>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</si>
  <si>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</si>
  <si>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</si>
  <si>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</si>
  <si>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</si>
  <si>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</si>
  <si>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</si>
  <si>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</si>
  <si>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</si>
  <si>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</si>
  <si>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</si>
  <si>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</si>
  <si>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</si>
  <si>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</si>
  <si>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</si>
  <si>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</si>
  <si>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</si>
  <si>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</si>
  <si>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</si>
  <si>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</si>
  <si>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</si>
  <si>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</si>
  <si>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</si>
  <si>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</si>
  <si>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</si>
  <si>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</si>
  <si>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</si>
  <si>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</si>
  <si>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</si>
  <si>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</si>
  <si>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</si>
  <si>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</si>
  <si>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</si>
  <si>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</si>
  <si>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</si>
  <si>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</si>
  <si>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</si>
  <si>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</si>
  <si>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</si>
  <si>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</si>
  <si>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</si>
  <si>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</si>
  <si>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</si>
  <si>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</si>
  <si>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</si>
  <si>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</si>
  <si>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</si>
  <si>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</si>
  <si>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</si>
  <si>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</si>
  <si>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</si>
  <si>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</si>
  <si>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</si>
  <si>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</si>
  <si>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</si>
  <si>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</si>
  <si>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</si>
  <si>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</si>
  <si>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</si>
  <si>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</si>
  <si>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</si>
  <si>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</si>
  <si>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</si>
  <si>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</si>
  <si>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</si>
  <si>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</si>
  <si>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</si>
  <si>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</si>
  <si>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</si>
  <si>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</si>
  <si>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</si>
  <si>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</si>
  <si>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</si>
  <si>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</si>
  <si>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</si>
  <si>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</si>
  <si>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</si>
  <si>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</si>
  <si>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</si>
  <si>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</si>
  <si>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</si>
  <si>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</si>
  <si>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</si>
  <si>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</si>
  <si>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</si>
  <si>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</si>
  <si>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</si>
  <si>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</si>
  <si>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</si>
  <si>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</si>
  <si>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</si>
  <si>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</si>
  <si>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</si>
  <si>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</si>
  <si>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</si>
  <si>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</si>
  <si>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</si>
  <si>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</si>
  <si>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</si>
  <si>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</si>
  <si>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</si>
  <si>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</si>
  <si>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</si>
  <si>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</si>
  <si>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</si>
  <si>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</si>
  <si>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</si>
  <si>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</si>
  <si>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</si>
  <si>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</si>
  <si>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</si>
  <si>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</si>
  <si>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</si>
  <si>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</si>
  <si>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</si>
  <si>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</si>
  <si>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</si>
  <si>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</si>
  <si>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</si>
  <si>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</si>
  <si>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</si>
  <si>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</si>
  <si>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</si>
  <si>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</si>
  <si>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</si>
  <si>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</si>
  <si>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</si>
  <si>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</si>
  <si>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</si>
  <si>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</si>
  <si>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</si>
  <si>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</si>
  <si>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</si>
  <si>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</si>
  <si>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</si>
  <si>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</si>
  <si>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</si>
  <si>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</si>
  <si>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</si>
  <si>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</si>
  <si>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</si>
  <si>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</si>
  <si>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</si>
  <si>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</si>
  <si>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</si>
  <si>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</si>
  <si>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</si>
  <si>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</si>
  <si>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</si>
  <si>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</si>
  <si>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</si>
  <si>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</si>
  <si>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</si>
  <si>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</si>
  <si>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</si>
  <si>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</si>
  <si>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</si>
  <si>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</si>
  <si>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</si>
  <si>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</si>
  <si>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</si>
  <si>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</si>
  <si>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</si>
  <si>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</si>
  <si>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</si>
  <si>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</si>
  <si>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</si>
  <si>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</si>
  <si>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</si>
  <si>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</si>
  <si>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</si>
  <si>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</si>
  <si>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</si>
  <si>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</si>
  <si>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</si>
  <si>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</si>
  <si>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</si>
  <si>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</si>
  <si>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</si>
  <si>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</si>
  <si>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</si>
  <si>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</si>
  <si>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</si>
  <si>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</si>
  <si>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</si>
  <si>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</si>
  <si>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</si>
  <si>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</si>
  <si>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</si>
  <si>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</si>
  <si>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</si>
  <si>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</si>
  <si>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</si>
  <si>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</si>
  <si>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</si>
  <si>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</si>
  <si>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</si>
  <si>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</si>
  <si>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</si>
  <si>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</si>
  <si>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</si>
  <si>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</si>
  <si>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</si>
  <si>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</si>
  <si>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</si>
  <si>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</si>
  <si>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</si>
  <si>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</si>
  <si>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</si>
  <si>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</si>
  <si>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</si>
  <si>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</si>
  <si>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</si>
  <si>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</si>
  <si>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</si>
  <si>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</si>
  <si>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</si>
  <si>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</si>
  <si>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</si>
  <si>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</si>
  <si>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</si>
  <si>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</si>
  <si>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</si>
  <si>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</si>
  <si>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</si>
  <si>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</si>
  <si>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</si>
  <si>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</si>
  <si>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</si>
  <si>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</si>
  <si>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</si>
  <si>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</si>
  <si>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</si>
  <si>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</si>
  <si>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</si>
  <si>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</si>
  <si>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</si>
  <si>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</si>
  <si>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</si>
  <si>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</si>
  <si>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</si>
  <si>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</si>
  <si>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</si>
  <si>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</si>
  <si>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</si>
  <si>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</si>
  <si>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</si>
  <si>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</si>
  <si>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</si>
  <si>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</si>
  <si>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</si>
  <si>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</si>
  <si>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</si>
  <si>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</si>
  <si>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</si>
  <si>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</si>
  <si>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</si>
  <si>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</si>
  <si>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</si>
  <si>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</si>
  <si>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</si>
  <si>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</si>
  <si>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</si>
  <si>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</si>
  <si>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</si>
  <si>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</si>
  <si>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</si>
  <si>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</si>
  <si>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</si>
  <si>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</si>
  <si>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</si>
  <si>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</si>
  <si>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</si>
  <si>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</si>
  <si>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</si>
  <si>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</si>
  <si>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</si>
  <si>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</si>
  <si>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</si>
  <si>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</si>
  <si>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r>
      <t>② 手すりが共用廊下（次のａ及びｂに掲げる部分を除く。）の少なくとも片側に</t>
    </r>
    <r>
      <rPr>
        <sz val="10"/>
        <rFont val="ＭＳ Ｐゴシック"/>
        <family val="3"/>
        <charset val="128"/>
      </rPr>
      <t>設けられていること。</t>
    </r>
    <phoneticPr fontId="19"/>
  </si>
  <si>
    <r>
      <t>④ 手すりが、少なくとも片側に</t>
    </r>
    <r>
      <rPr>
        <sz val="10"/>
        <rFont val="ＭＳ Ｐゴシック"/>
        <family val="3"/>
        <charset val="128"/>
      </rPr>
      <t>設けられていること。</t>
    </r>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</si>
  <si>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</si>
  <si>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</si>
  <si>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</si>
  <si>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　ｂ  共用廊下の床に高低差が生じる場合にあっては、次に掲げる基準に適合していること。</t>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</si>
  <si>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</si>
  <si>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</si>
  <si>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</si>
  <si>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</si>
  <si>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</si>
  <si>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</si>
  <si>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</si>
  <si>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t>住戸内に開放された廊下・階段なし</t>
    <rPh sb="0" eb="2">
      <t>ジュウコ</t>
    </rPh>
    <rPh sb="2" eb="3">
      <t>ナイ</t>
    </rPh>
    <rPh sb="4" eb="6">
      <t>カイホウ</t>
    </rPh>
    <rPh sb="9" eb="11">
      <t>ロウカ</t>
    </rPh>
    <rPh sb="12" eb="14">
      <t>カイダン</t>
    </rPh>
    <phoneticPr fontId="19"/>
  </si>
  <si>
    <r>
      <t xml:space="preserve">(３)
手すり
</t>
    </r>
    <r>
      <rPr>
        <sz val="9"/>
        <rFont val="ＭＳ Ｐゴシック"/>
        <family val="3"/>
        <charset val="128"/>
      </rPr>
      <t xml:space="preserve">
※専用住戸
　内部</t>
    </r>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</si>
  <si>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</si>
  <si>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</si>
  <si>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</si>
  <si>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</si>
  <si>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</si>
  <si>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</si>
  <si>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</si>
  <si>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</si>
  <si>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</si>
  <si>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</si>
  <si>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</si>
  <si>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r>
      <t>イ　勾配が22/21以下であり、けあげの寸法の２倍と踏面の寸法の和が550㎜以上650㎜</t>
    </r>
    <r>
      <rPr>
        <sz val="10"/>
        <rFont val="ＭＳ Ｐゴシック"/>
        <family val="3"/>
        <charset val="128"/>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</si>
  <si>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</si>
  <si>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</si>
  <si>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</si>
  <si>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</si>
  <si>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</si>
  <si>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</si>
  <si>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</si>
  <si>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</si>
  <si>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</si>
  <si>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</si>
  <si>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</si>
  <si>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</si>
  <si>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</si>
  <si>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</si>
  <si>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</si>
  <si>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</si>
  <si>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</si>
  <si>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</si>
  <si>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</si>
  <si>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</si>
  <si>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</si>
  <si>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</si>
  <si>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</si>
  <si>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</si>
  <si>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</si>
  <si>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</si>
  <si>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</si>
  <si>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</si>
  <si>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</si>
  <si>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ⅰ  勾配が1/12以下（高低差が80㎜以下の場合にあっては、1/8以下）の傾斜路が設けられている又は、当該傾斜路及び段が併設されていること。</t>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</si>
  <si>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</si>
  <si>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</si>
  <si>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</si>
  <si>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</si>
  <si>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</si>
  <si>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</si>
  <si>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</si>
  <si>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</si>
  <si>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</si>
  <si>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</si>
  <si>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</si>
  <si>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</si>
  <si>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</si>
  <si>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</si>
  <si>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Ｔ≧１９.５（Ｔ：踏面の寸法）</t>
    <phoneticPr fontId="19"/>
  </si>
  <si>
    <t>Ｒ÷Ｔ≦２２÷２１（Ｒ：けあげの寸法）</t>
    <phoneticPr fontId="19"/>
  </si>
  <si>
    <t xml:space="preserve">５５≦Ｔ＋２Ｒ≦６５ </t>
    <phoneticPr fontId="19"/>
  </si>
  <si>
    <t>Ｔ≧２４（Ｔ：踏面の寸法）</t>
    <phoneticPr fontId="19"/>
  </si>
  <si>
    <t>５５≦Ｔ＋２Ｒ≦６５ （Ｒ：けあげの寸法）</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</si>
  <si>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</si>
  <si>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</si>
  <si>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</si>
  <si>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</si>
  <si>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</si>
  <si>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</si>
  <si>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</si>
  <si>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</si>
  <si>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</si>
  <si>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</si>
  <si>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居住部分内の階段</t>
    <phoneticPr fontId="19"/>
  </si>
  <si>
    <t>□■■</t>
    <phoneticPr fontId="19"/>
  </si>
  <si>
    <t>■□□</t>
    <phoneticPr fontId="19"/>
  </si>
  <si>
    <t>□■□</t>
    <phoneticPr fontId="19"/>
  </si>
  <si>
    <t>□□■</t>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</si>
  <si>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</si>
  <si>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</si>
  <si>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</si>
  <si>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</si>
  <si>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</si>
  <si>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</si>
  <si>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</si>
  <si>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</si>
  <si>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t>
    <phoneticPr fontId="19"/>
  </si>
  <si>
    <t>□□■□</t>
    <phoneticPr fontId="19"/>
  </si>
  <si>
    <t>□■□□</t>
    <phoneticPr fontId="19"/>
  </si>
  <si>
    <t>□</t>
    <phoneticPr fontId="19"/>
  </si>
  <si>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19"/>
  </si>
  <si>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19"/>
  </si>
  <si>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</si>
  <si>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</si>
  <si>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</si>
  <si>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</si>
  <si>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</si>
  <si>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四 　便所、浴室及び居住部分内の階段には、手すりを設けること。</t>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</si>
  <si>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</si>
  <si>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</si>
  <si>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</si>
  <si>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</si>
  <si>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</si>
  <si>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</si>
  <si>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</si>
  <si>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</si>
  <si>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</si>
  <si>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</si>
  <si>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</si>
  <si>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</si>
  <si>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</si>
  <si>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</si>
  <si>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</si>
  <si>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</si>
  <si>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</si>
  <si>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</si>
  <si>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</si>
  <si>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</si>
  <si>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</si>
  <si>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</si>
  <si>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</si>
  <si>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</si>
  <si>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</si>
  <si>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</si>
  <si>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</si>
  <si>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住戸内の階段</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</si>
  <si>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</si>
  <si>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</si>
  <si>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</si>
  <si>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</si>
  <si>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</si>
  <si>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</si>
  <si>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</si>
  <si>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</si>
  <si>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</si>
  <si>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</si>
  <si>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</si>
  <si>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⑥  室内又は室の部分の床とその他の部分の床
　　の90㎜以上の段差</t>
    <phoneticPr fontId="19"/>
  </si>
  <si>
    <t>□</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</si>
  <si>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</si>
  <si>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</si>
  <si>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</si>
  <si>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</si>
  <si>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</si>
  <si>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</si>
  <si>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</si>
  <si>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・既存の建物の改良（用途の変更を伴うものを含む。）により整備されるサービス付き高齢者向け住宅に係る法第５条第１項の登録が
　行われる場合において、建築材料又は構造方法により、法第54条第１号ロに規定する基準をそのまま適用することが適当でないと
　認められる加齢対応構造等である構造及び設備については、別紙１（２）の基準が適用されることがあります。
・この判断は登録時に登録主体によって行われますので、ご留意ください。</t>
    <rPh sb="1" eb="3">
      <t>キゾン</t>
    </rPh>
    <rPh sb="4" eb="6">
      <t>タテモノ</t>
    </rPh>
    <rPh sb="7" eb="9">
      <t>カイリョウ</t>
    </rPh>
    <rPh sb="10" eb="12">
      <t>ヨウト</t>
    </rPh>
    <rPh sb="13" eb="15">
      <t>ヘンコウ</t>
    </rPh>
    <rPh sb="16" eb="17">
      <t>トモナ</t>
    </rPh>
    <rPh sb="21" eb="22">
      <t>フク</t>
    </rPh>
    <rPh sb="28" eb="30">
      <t>セイビ</t>
    </rPh>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2" eb="63">
      <t>オコナ</t>
    </rPh>
    <rPh sb="66" eb="68">
      <t>バアイ</t>
    </rPh>
    <rPh sb="73" eb="75">
      <t>ケンチク</t>
    </rPh>
    <rPh sb="75" eb="77">
      <t>ザイリョウ</t>
    </rPh>
    <rPh sb="77" eb="78">
      <t>マタ</t>
    </rPh>
    <rPh sb="79" eb="81">
      <t>コウゾウ</t>
    </rPh>
    <rPh sb="81" eb="83">
      <t>ホウホウ</t>
    </rPh>
    <rPh sb="87" eb="88">
      <t>ホウ</t>
    </rPh>
    <rPh sb="88" eb="89">
      <t>ダイ</t>
    </rPh>
    <rPh sb="91" eb="92">
      <t>ジョウ</t>
    </rPh>
    <rPh sb="92" eb="93">
      <t>ダイ</t>
    </rPh>
    <rPh sb="94" eb="95">
      <t>ゴウ</t>
    </rPh>
    <rPh sb="97" eb="99">
      <t>キテイ</t>
    </rPh>
    <rPh sb="101" eb="103">
      <t>キジュン</t>
    </rPh>
    <rPh sb="108" eb="110">
      <t>テキヨウ</t>
    </rPh>
    <rPh sb="115" eb="117">
      <t>テキトウ</t>
    </rPh>
    <rPh sb="123" eb="124">
      <t>ミト</t>
    </rPh>
    <rPh sb="128" eb="130">
      <t>カレイ</t>
    </rPh>
    <rPh sb="130" eb="132">
      <t>タイオウ</t>
    </rPh>
    <rPh sb="132" eb="134">
      <t>コウゾウ</t>
    </rPh>
    <rPh sb="134" eb="135">
      <t>トウ</t>
    </rPh>
    <rPh sb="138" eb="140">
      <t>コウゾウ</t>
    </rPh>
    <rPh sb="140" eb="141">
      <t>オヨ</t>
    </rPh>
    <rPh sb="142" eb="144">
      <t>セツビ</t>
    </rPh>
    <rPh sb="150" eb="152">
      <t>ベッシ</t>
    </rPh>
    <rPh sb="157" eb="159">
      <t>キジュン</t>
    </rPh>
    <rPh sb="160" eb="162">
      <t>テキヨウ</t>
    </rPh>
    <rPh sb="177" eb="179">
      <t>ハンダン</t>
    </rPh>
    <rPh sb="180" eb="183">
      <t>トウロクジ</t>
    </rPh>
    <rPh sb="184" eb="186">
      <t>トウロク</t>
    </rPh>
    <rPh sb="186" eb="188">
      <t>シュタイ</t>
    </rPh>
    <rPh sb="192" eb="193">
      <t>オコナ</t>
    </rPh>
    <rPh sb="201" eb="203">
      <t>リュウイ</t>
    </rPh>
    <phoneticPr fontId="19"/>
  </si>
  <si>
    <t>※既存の建物の改良（用途の変更を伴うものを含む。）により整備されるサービス付き高齢者向け住宅に係る法第５条第１項の登録が
　行われる場合において、建築材料又は構造方法により、別紙１（１）に掲げる基準をそのまま適用することが適当でないと登録主体が
　認める場合に限り適用されます。</t>
    <phoneticPr fontId="19"/>
  </si>
  <si>
    <t>別紙１（２）</t>
    <rPh sb="0" eb="2">
      <t>ベッシ</t>
    </rPh>
    <phoneticPr fontId="19"/>
  </si>
  <si>
    <t>別紙１（１）</t>
    <rPh sb="0" eb="2">
      <t>ベッシ</t>
    </rPh>
    <phoneticPr fontId="19"/>
  </si>
  <si>
    <t>Ｂ（高齢者の居住の安定確保に関する法律
　施行規則第34条第１項第９号に規定する
　基準）の1(1)、2(1)、2(3)記載参照</t>
    <rPh sb="60" eb="62">
      <t>キサイ</t>
    </rPh>
    <rPh sb="62" eb="64">
      <t>サンショウ</t>
    </rPh>
    <phoneticPr fontId="19"/>
  </si>
  <si>
    <t>作成者は、都道府県知事登録を行っている建築士事務所に所属する建築士に限ります。なお、申請時の共同申請者でなくても差し支えありません。</t>
    <rPh sb="42" eb="44">
      <t>シンセイ</t>
    </rPh>
    <rPh sb="44" eb="45">
      <t>ジ</t>
    </rPh>
    <rPh sb="46" eb="48">
      <t>キョウドウ</t>
    </rPh>
    <rPh sb="48" eb="50">
      <t>シンセイ</t>
    </rPh>
    <rPh sb="50" eb="51">
      <t>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</si>
</sst>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6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trike/>
      <sz val="9"/>
      <color indexed="10"/>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sz val="14"/>
      <color indexed="8"/>
      <name val="ＭＳ Ｐゴシック"/>
      <family val="3"/>
      <charset val="128"/>
    </font>
    <font>
      <sz val="12"/>
      <color indexed="8"/>
      <name val="ＭＳ Ｐゴシック"/>
      <family val="3"/>
      <charset val="128"/>
    </font>
    <font>
      <b/>
      <sz val="14"/>
      <color indexed="8"/>
      <name val="ＭＳ Ｐゴシック"/>
      <family val="3"/>
      <charset val="128"/>
    </font>
    <font>
      <u/>
      <sz val="10"/>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u/>
      <sz val="10"/>
      <color theme="1"/>
      <name val="ＭＳ Ｐゴシック"/>
      <family val="3"/>
      <charset val="128"/>
    </font>
    <font>
      <sz val="16"/>
      <color theme="1"/>
      <name val="ＭＳ Ｐゴシック"/>
      <family val="3"/>
      <charset val="128"/>
    </font>
    <font>
      <sz val="14"/>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1" fillId="0" borderId="0">
      <alignment vertical="center"/>
    </xf>
    <xf numFmtId="0" fontId="17" fillId="0" borderId="0">
      <alignment vertical="center"/>
    </xf>
    <xf numFmtId="0" fontId="18" fillId="4" borderId="0" applyNumberFormat="0" applyBorder="0" applyAlignment="0" applyProtection="0">
      <alignment vertical="center"/>
    </xf>
  </cellStyleXfs>
  <cellXfs count="786">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7" fontId="30" fillId="0" borderId="28" xfId="42" applyNumberFormat="1" applyFont="1" applyBorder="1" applyAlignment="1">
      <alignment vertical="center" shrinkToFit="1"/>
    </xf>
    <xf numFmtId="177" fontId="30" fillId="0" borderId="29" xfId="42" applyNumberFormat="1" applyFont="1" applyBorder="1" applyAlignment="1">
      <alignment vertical="center" shrinkToFit="1"/>
    </xf>
    <xf numFmtId="177" fontId="32" fillId="0" borderId="35" xfId="42" applyNumberFormat="1" applyFont="1" applyBorder="1" applyAlignment="1">
      <alignment vertical="top" shrinkToFit="1"/>
    </xf>
    <xf numFmtId="177" fontId="30" fillId="0" borderId="24" xfId="42" applyNumberFormat="1" applyFont="1" applyBorder="1" applyAlignment="1">
      <alignment vertical="center" shrinkToFit="1"/>
    </xf>
    <xf numFmtId="0" fontId="30" fillId="0" borderId="0" xfId="42" applyFont="1" applyBorder="1" applyAlignment="1">
      <alignment vertical="center" shrinkToFit="1"/>
    </xf>
    <xf numFmtId="177" fontId="17" fillId="0" borderId="0" xfId="42" applyNumberFormat="1" applyFont="1" applyBorder="1" applyAlignment="1">
      <alignment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8" fillId="0" borderId="34" xfId="42" applyFont="1" applyFill="1" applyBorder="1" applyAlignment="1">
      <alignment vertical="center" wrapTex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9" fillId="0" borderId="47" xfId="42" applyFont="1" applyBorder="1" applyAlignment="1">
      <alignment horizontal="lef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41" fillId="0" borderId="19" xfId="42" applyFont="1" applyFill="1" applyBorder="1" applyAlignment="1">
      <alignment vertical="center" shrinkToFit="1"/>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41" fillId="0" borderId="0" xfId="42" applyFont="1" applyFill="1" applyBorder="1" applyAlignment="1">
      <alignmen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3" fillId="0" borderId="0" xfId="42" applyFont="1" applyAlignment="1">
      <alignment horizontal="left" vertical="center" wrapText="1"/>
    </xf>
    <xf numFmtId="0" fontId="51" fillId="0" borderId="0" xfId="41" applyBorder="1" applyAlignment="1">
      <alignment vertical="center"/>
    </xf>
    <xf numFmtId="0" fontId="17" fillId="0" borderId="11" xfId="42" applyFont="1" applyFill="1" applyBorder="1" applyAlignment="1">
      <alignment horizontal="right" vertical="center"/>
    </xf>
    <xf numFmtId="0" fontId="44" fillId="0" borderId="11" xfId="42" applyFont="1" applyFill="1" applyBorder="1" applyAlignment="1">
      <alignment horizontal="right" vertical="center"/>
    </xf>
    <xf numFmtId="0" fontId="42" fillId="0" borderId="0" xfId="41" applyFont="1" applyBorder="1" applyAlignment="1">
      <alignment vertical="center"/>
    </xf>
    <xf numFmtId="0" fontId="52" fillId="0" borderId="0" xfId="42" applyFont="1" applyFill="1" applyBorder="1" applyAlignment="1">
      <alignment horizontal="left" vertical="center"/>
    </xf>
    <xf numFmtId="0" fontId="52" fillId="0" borderId="21" xfId="42" applyFont="1" applyFill="1" applyBorder="1" applyAlignment="1">
      <alignment horizontal="left" vertical="center"/>
    </xf>
    <xf numFmtId="0" fontId="52"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8" borderId="15" xfId="42" applyFont="1" applyFill="1" applyBorder="1" applyAlignment="1">
      <alignment horizontal="right" vertical="center" shrinkToFit="1"/>
    </xf>
    <xf numFmtId="0" fontId="27" fillId="28" borderId="28" xfId="42" applyFont="1" applyFill="1" applyBorder="1" applyAlignment="1">
      <alignment horizontal="righ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17" fillId="0" borderId="50" xfId="42" applyFont="1" applyBorder="1" applyAlignment="1">
      <alignment horizontal="center" vertical="center"/>
    </xf>
    <xf numFmtId="0" fontId="52" fillId="0" borderId="28" xfId="42" applyFont="1" applyFill="1" applyBorder="1" applyAlignment="1">
      <alignment horizontal="right" vertical="center"/>
    </xf>
    <xf numFmtId="0" fontId="53" fillId="0" borderId="50" xfId="42" applyFont="1" applyBorder="1" applyAlignment="1">
      <alignment horizontal="center" vertical="center" wrapText="1"/>
    </xf>
    <xf numFmtId="0" fontId="52" fillId="0" borderId="28" xfId="42" applyFont="1" applyFill="1" applyBorder="1" applyAlignment="1">
      <alignment vertical="center"/>
    </xf>
    <xf numFmtId="0" fontId="53" fillId="0" borderId="28" xfId="42" applyFont="1" applyBorder="1" applyAlignment="1">
      <alignment horizontal="left" vertical="center"/>
    </xf>
    <xf numFmtId="0" fontId="53" fillId="0" borderId="50" xfId="42" applyFont="1" applyBorder="1" applyAlignment="1">
      <alignment horizontal="center" vertical="center"/>
    </xf>
    <xf numFmtId="0" fontId="52" fillId="0" borderId="15" xfId="42" applyFont="1" applyFill="1" applyBorder="1" applyAlignment="1">
      <alignment horizontal="right" vertical="center"/>
    </xf>
    <xf numFmtId="0" fontId="52" fillId="0" borderId="15" xfId="42" applyFont="1" applyFill="1" applyBorder="1" applyAlignment="1">
      <alignment vertical="center"/>
    </xf>
    <xf numFmtId="0" fontId="53" fillId="0" borderId="16" xfId="42" applyFont="1" applyBorder="1" applyAlignment="1">
      <alignment horizontal="lef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6" xfId="42" applyFont="1" applyBorder="1" applyAlignment="1">
      <alignment horizontal="center"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54" fillId="30" borderId="11" xfId="42" applyFont="1" applyFill="1" applyBorder="1" applyAlignment="1">
      <alignment vertical="center"/>
    </xf>
    <xf numFmtId="0" fontId="54" fillId="0" borderId="20" xfId="42" applyFont="1" applyBorder="1" applyAlignment="1">
      <alignment vertical="center"/>
    </xf>
    <xf numFmtId="0" fontId="54" fillId="0" borderId="44" xfId="42" applyFont="1" applyBorder="1" applyAlignment="1">
      <alignment vertical="center"/>
    </xf>
    <xf numFmtId="0" fontId="54" fillId="0" borderId="0" xfId="42" applyFont="1" applyBorder="1" applyAlignment="1">
      <alignment vertical="center"/>
    </xf>
    <xf numFmtId="0" fontId="54" fillId="0" borderId="21" xfId="42" applyFont="1" applyBorder="1" applyAlignment="1">
      <alignment vertical="center"/>
    </xf>
    <xf numFmtId="0" fontId="54" fillId="29" borderId="11" xfId="42" applyFont="1" applyFill="1" applyBorder="1" applyAlignment="1">
      <alignment vertical="center"/>
    </xf>
    <xf numFmtId="0" fontId="55" fillId="0" borderId="0" xfId="42" applyFont="1" applyBorder="1" applyAlignment="1">
      <alignment vertical="center"/>
    </xf>
    <xf numFmtId="0" fontId="54" fillId="0" borderId="31" xfId="42" applyFont="1" applyFill="1" applyBorder="1" applyAlignment="1">
      <alignment horizontal="left" vertical="center"/>
    </xf>
    <xf numFmtId="0" fontId="54" fillId="0" borderId="25" xfId="42" applyFont="1" applyBorder="1" applyAlignment="1">
      <alignment horizontal="left" vertical="center"/>
    </xf>
    <xf numFmtId="0" fontId="54" fillId="0" borderId="28" xfId="42" applyFont="1" applyBorder="1" applyAlignment="1">
      <alignment horizontal="left" vertical="center"/>
    </xf>
    <xf numFmtId="0" fontId="54" fillId="0" borderId="31" xfId="42" applyFont="1" applyBorder="1" applyAlignment="1">
      <alignment horizontal="left" vertical="center"/>
    </xf>
    <xf numFmtId="0" fontId="54" fillId="0" borderId="29" xfId="42" applyFont="1" applyBorder="1" applyAlignment="1">
      <alignment horizontal="left" vertical="center"/>
    </xf>
    <xf numFmtId="0" fontId="54" fillId="0" borderId="33" xfId="42" applyFont="1" applyBorder="1" applyAlignment="1">
      <alignment horizontal="left" vertical="center"/>
    </xf>
    <xf numFmtId="0" fontId="54" fillId="0" borderId="32" xfId="42" applyFont="1" applyBorder="1" applyAlignment="1">
      <alignment horizontal="left" vertical="center"/>
    </xf>
    <xf numFmtId="0" fontId="54" fillId="0" borderId="0" xfId="42" applyFont="1" applyBorder="1" applyAlignment="1">
      <alignment horizontal="left" vertical="center"/>
    </xf>
    <xf numFmtId="0" fontId="56" fillId="0" borderId="0" xfId="0" applyFont="1" applyBorder="1">
      <alignment vertical="center"/>
    </xf>
    <xf numFmtId="0" fontId="56" fillId="0" borderId="21" xfId="0" applyFont="1" applyBorder="1">
      <alignment vertical="center"/>
    </xf>
    <xf numFmtId="0" fontId="54" fillId="0" borderId="19" xfId="42" applyFont="1" applyBorder="1" applyAlignment="1">
      <alignment vertical="center"/>
    </xf>
    <xf numFmtId="0" fontId="54" fillId="0" borderId="28" xfId="42" applyFont="1" applyBorder="1" applyAlignment="1">
      <alignment vertical="center"/>
    </xf>
    <xf numFmtId="0" fontId="54" fillId="0" borderId="29" xfId="42" applyFont="1" applyBorder="1" applyAlignment="1">
      <alignment vertical="center"/>
    </xf>
    <xf numFmtId="0" fontId="54" fillId="0" borderId="51" xfId="42" applyFont="1" applyBorder="1" applyAlignment="1">
      <alignment vertical="center"/>
    </xf>
    <xf numFmtId="0" fontId="54" fillId="0" borderId="52" xfId="42" applyFont="1" applyBorder="1" applyAlignment="1">
      <alignment vertical="center"/>
    </xf>
    <xf numFmtId="0" fontId="54" fillId="0" borderId="41" xfId="42" applyFont="1" applyBorder="1" applyAlignment="1">
      <alignment horizontal="left" vertical="center"/>
    </xf>
    <xf numFmtId="0" fontId="57" fillId="0" borderId="15" xfId="42" applyFont="1" applyFill="1" applyBorder="1" applyAlignment="1">
      <alignment horizontal="right" vertical="center"/>
    </xf>
    <xf numFmtId="0" fontId="57" fillId="0" borderId="15" xfId="42" applyFont="1" applyFill="1" applyBorder="1" applyAlignment="1">
      <alignment vertical="center"/>
    </xf>
    <xf numFmtId="0" fontId="54" fillId="0" borderId="15" xfId="42" applyFont="1" applyBorder="1" applyAlignment="1">
      <alignment horizontal="left" vertical="center"/>
    </xf>
    <xf numFmtId="0" fontId="57" fillId="0" borderId="28" xfId="42" applyFont="1" applyFill="1" applyBorder="1" applyAlignment="1">
      <alignment horizontal="right" vertical="center"/>
    </xf>
    <xf numFmtId="0" fontId="57" fillId="0" borderId="28" xfId="42" applyFont="1" applyFill="1" applyBorder="1" applyAlignment="1">
      <alignment vertical="center"/>
    </xf>
    <xf numFmtId="0" fontId="54" fillId="0" borderId="35" xfId="42" applyFont="1" applyBorder="1" applyAlignment="1">
      <alignment horizontal="center" vertical="center"/>
    </xf>
    <xf numFmtId="0" fontId="54" fillId="0" borderId="24" xfId="42" applyFont="1" applyBorder="1" applyAlignment="1">
      <alignment horizontal="center" vertical="center"/>
    </xf>
    <xf numFmtId="0" fontId="54" fillId="0" borderId="25" xfId="42" applyFont="1" applyBorder="1" applyAlignment="1">
      <alignment horizontal="center" vertical="center"/>
    </xf>
    <xf numFmtId="0" fontId="57" fillId="0" borderId="24" xfId="42" applyFont="1" applyFill="1" applyBorder="1" applyAlignment="1">
      <alignment horizontal="right" vertical="center"/>
    </xf>
    <xf numFmtId="0" fontId="57" fillId="0" borderId="24" xfId="42" applyFont="1" applyFill="1" applyBorder="1" applyAlignment="1">
      <alignment vertical="center"/>
    </xf>
    <xf numFmtId="0" fontId="57" fillId="0" borderId="10" xfId="42" applyFont="1" applyFill="1" applyBorder="1" applyAlignment="1">
      <alignment horizontal="right" vertical="center"/>
    </xf>
    <xf numFmtId="0" fontId="57" fillId="0" borderId="10" xfId="42" applyFont="1" applyFill="1" applyBorder="1" applyAlignment="1">
      <alignment vertical="center"/>
    </xf>
    <xf numFmtId="0" fontId="57" fillId="0" borderId="28" xfId="42" applyFont="1" applyFill="1" applyBorder="1" applyAlignment="1">
      <alignment horizontal="right" vertical="center" shrinkToFit="1"/>
    </xf>
    <xf numFmtId="0" fontId="57" fillId="0" borderId="0" xfId="42" applyFont="1" applyFill="1" applyBorder="1" applyAlignment="1">
      <alignment horizontal="right" vertical="center"/>
    </xf>
    <xf numFmtId="0" fontId="58" fillId="0" borderId="19" xfId="42" applyFont="1" applyBorder="1" applyAlignment="1">
      <alignment horizontal="right" vertical="center"/>
    </xf>
    <xf numFmtId="0" fontId="57" fillId="24" borderId="19" xfId="42" applyFont="1" applyFill="1" applyBorder="1" applyAlignment="1">
      <alignment horizontal="right" vertical="center" shrinkToFit="1"/>
    </xf>
    <xf numFmtId="0" fontId="57" fillId="0" borderId="0" xfId="42" applyFont="1" applyFill="1" applyBorder="1" applyAlignment="1">
      <alignment vertical="center"/>
    </xf>
    <xf numFmtId="0" fontId="57" fillId="0" borderId="0" xfId="42" applyFont="1" applyBorder="1" applyAlignment="1">
      <alignment vertical="center"/>
    </xf>
    <xf numFmtId="0" fontId="57" fillId="24" borderId="28" xfId="42" applyFont="1" applyFill="1" applyBorder="1" applyAlignment="1">
      <alignment horizontal="right" vertical="center"/>
    </xf>
    <xf numFmtId="0" fontId="57" fillId="0" borderId="28" xfId="42" applyFont="1" applyBorder="1" applyAlignment="1">
      <alignment vertical="center"/>
    </xf>
    <xf numFmtId="0" fontId="54" fillId="0" borderId="37" xfId="42" applyFont="1" applyBorder="1" applyAlignment="1">
      <alignment vertical="center"/>
    </xf>
    <xf numFmtId="0" fontId="58" fillId="0" borderId="0" xfId="42" applyFont="1" applyBorder="1" applyAlignment="1">
      <alignment horizontal="right" vertical="center"/>
    </xf>
    <xf numFmtId="0" fontId="58" fillId="0" borderId="21" xfId="42" applyFont="1" applyBorder="1" applyAlignment="1">
      <alignment horizontal="right" vertical="center"/>
    </xf>
    <xf numFmtId="0" fontId="59" fillId="24" borderId="0" xfId="42" applyFont="1" applyFill="1" applyBorder="1" applyAlignment="1">
      <alignment horizontal="right" vertical="center" shrinkToFit="1"/>
    </xf>
    <xf numFmtId="0" fontId="57" fillId="24" borderId="0" xfId="42" applyFont="1" applyFill="1" applyBorder="1" applyAlignment="1">
      <alignment horizontal="right" vertical="center" shrinkToFit="1"/>
    </xf>
    <xf numFmtId="0" fontId="57" fillId="0" borderId="0" xfId="42" applyFont="1" applyFill="1" applyBorder="1" applyAlignment="1">
      <alignment horizontal="left" vertical="center"/>
    </xf>
    <xf numFmtId="0" fontId="60" fillId="31" borderId="19" xfId="42" applyFont="1" applyFill="1" applyBorder="1" applyAlignment="1">
      <alignment horizontal="right" vertical="center"/>
    </xf>
    <xf numFmtId="0" fontId="55" fillId="0" borderId="0" xfId="42" applyFont="1" applyFill="1" applyBorder="1" applyAlignment="1">
      <alignment vertical="center"/>
    </xf>
    <xf numFmtId="0" fontId="57" fillId="0" borderId="0" xfId="42" applyFont="1" applyBorder="1" applyAlignment="1">
      <alignment horizontal="left" vertical="center"/>
    </xf>
    <xf numFmtId="0" fontId="59" fillId="0" borderId="0" xfId="42" applyFont="1" applyBorder="1" applyAlignment="1">
      <alignment horizontal="left" vertical="center"/>
    </xf>
    <xf numFmtId="0" fontId="17" fillId="0" borderId="23" xfId="42" applyFont="1" applyBorder="1" applyAlignment="1">
      <alignment horizontal="center" vertical="center"/>
    </xf>
    <xf numFmtId="0" fontId="57" fillId="24" borderId="20" xfId="42" applyFont="1" applyFill="1" applyBorder="1" applyAlignment="1">
      <alignment horizontal="right" vertical="center" shrinkToFit="1"/>
    </xf>
    <xf numFmtId="0" fontId="17" fillId="0" borderId="0" xfId="42" applyFont="1" applyAlignment="1">
      <alignment horizontal="right" vertical="center"/>
    </xf>
    <xf numFmtId="0" fontId="25" fillId="0" borderId="0" xfId="42" applyFont="1" applyAlignment="1">
      <alignment vertical="center" wrapText="1"/>
    </xf>
    <xf numFmtId="0" fontId="57" fillId="24" borderId="24" xfId="42" applyFont="1" applyFill="1" applyBorder="1" applyAlignment="1">
      <alignment horizontal="right" vertical="center"/>
    </xf>
    <xf numFmtId="0" fontId="57" fillId="24" borderId="10" xfId="42" applyFont="1" applyFill="1" applyBorder="1" applyAlignment="1">
      <alignment horizontal="right" vertical="center"/>
    </xf>
    <xf numFmtId="0" fontId="54" fillId="0" borderId="35" xfId="42" applyFont="1" applyBorder="1" applyAlignment="1">
      <alignment horizontal="left" vertical="center"/>
    </xf>
    <xf numFmtId="0" fontId="54" fillId="0" borderId="24" xfId="42" applyFont="1" applyBorder="1" applyAlignment="1">
      <alignment horizontal="left" vertical="center"/>
    </xf>
    <xf numFmtId="0" fontId="54" fillId="0" borderId="25" xfId="42" applyFont="1" applyBorder="1" applyAlignment="1">
      <alignment horizontal="left" vertical="center"/>
    </xf>
    <xf numFmtId="0" fontId="54" fillId="0" borderId="19" xfId="42" applyFont="1" applyBorder="1" applyAlignment="1">
      <alignment horizontal="left" vertical="center"/>
    </xf>
    <xf numFmtId="0" fontId="54" fillId="0" borderId="0" xfId="42" applyFont="1" applyBorder="1" applyAlignment="1">
      <alignment horizontal="left" vertical="center"/>
    </xf>
    <xf numFmtId="0" fontId="54" fillId="0" borderId="21" xfId="42" applyFont="1" applyBorder="1" applyAlignment="1">
      <alignment horizontal="left" vertical="center"/>
    </xf>
    <xf numFmtId="0" fontId="56" fillId="0" borderId="37" xfId="0" applyFont="1" applyBorder="1" applyAlignment="1">
      <alignment horizontal="left" vertical="center"/>
    </xf>
    <xf numFmtId="0" fontId="56" fillId="0" borderId="28" xfId="0" applyFont="1" applyBorder="1" applyAlignment="1">
      <alignment horizontal="left" vertical="center"/>
    </xf>
    <xf numFmtId="0" fontId="56" fillId="0" borderId="29" xfId="0" applyFont="1" applyBorder="1" applyAlignment="1">
      <alignment horizontal="left" vertical="center"/>
    </xf>
    <xf numFmtId="0" fontId="53" fillId="0" borderId="26" xfId="42" applyFont="1" applyBorder="1" applyAlignment="1">
      <alignment horizontal="center" vertical="center"/>
    </xf>
    <xf numFmtId="0" fontId="53" fillId="0" borderId="39" xfId="42" applyFont="1" applyBorder="1" applyAlignment="1">
      <alignment horizontal="center" vertical="center"/>
    </xf>
    <xf numFmtId="0" fontId="54" fillId="0" borderId="42" xfId="42" applyFont="1" applyBorder="1" applyAlignment="1">
      <alignment horizontal="left" vertical="center"/>
    </xf>
    <xf numFmtId="0" fontId="54" fillId="0" borderId="10" xfId="42" applyFont="1" applyBorder="1" applyAlignment="1">
      <alignment horizontal="left" vertical="center"/>
    </xf>
    <xf numFmtId="0" fontId="54" fillId="0" borderId="41" xfId="42" applyFont="1" applyBorder="1" applyAlignment="1">
      <alignment horizontal="left" vertical="center"/>
    </xf>
    <xf numFmtId="0" fontId="57" fillId="0" borderId="24" xfId="42" applyFont="1" applyBorder="1" applyAlignment="1">
      <alignment horizontal="left" vertical="center"/>
    </xf>
    <xf numFmtId="0" fontId="57" fillId="0" borderId="28" xfId="42" applyFont="1" applyBorder="1" applyAlignment="1">
      <alignment horizontal="left" vertical="center"/>
    </xf>
    <xf numFmtId="0" fontId="57" fillId="24" borderId="28" xfId="42" applyFont="1" applyFill="1" applyBorder="1" applyAlignment="1">
      <alignment horizontal="right" vertical="center"/>
    </xf>
    <xf numFmtId="0" fontId="57" fillId="0" borderId="24" xfId="42" applyFont="1" applyBorder="1" applyAlignment="1">
      <alignment horizontal="left" vertical="center" shrinkToFit="1"/>
    </xf>
    <xf numFmtId="0" fontId="57" fillId="0" borderId="28" xfId="42" applyFont="1" applyBorder="1" applyAlignment="1">
      <alignment horizontal="left" vertical="center" shrinkToFit="1"/>
    </xf>
    <xf numFmtId="0" fontId="53" fillId="0" borderId="46" xfId="42" applyFont="1" applyBorder="1" applyAlignment="1">
      <alignment horizontal="center" vertical="center"/>
    </xf>
    <xf numFmtId="0" fontId="57" fillId="0" borderId="10" xfId="42" applyFont="1" applyBorder="1" applyAlignment="1">
      <alignment horizontal="left" vertical="center"/>
    </xf>
    <xf numFmtId="0" fontId="54" fillId="0" borderId="37" xfId="42" applyFont="1" applyBorder="1" applyAlignment="1">
      <alignment horizontal="left" vertical="center"/>
    </xf>
    <xf numFmtId="0" fontId="54" fillId="0" borderId="28" xfId="42" applyFont="1" applyBorder="1" applyAlignment="1">
      <alignment horizontal="left" vertical="center"/>
    </xf>
    <xf numFmtId="0" fontId="54" fillId="0" borderId="29" xfId="42" applyFont="1" applyBorder="1" applyAlignment="1">
      <alignment horizontal="left" vertical="center"/>
    </xf>
    <xf numFmtId="0" fontId="56" fillId="0" borderId="28" xfId="0" applyFont="1" applyBorder="1" applyAlignment="1">
      <alignment horizontal="right" vertical="center"/>
    </xf>
    <xf numFmtId="0" fontId="57" fillId="0" borderId="24" xfId="42" applyFont="1" applyBorder="1" applyAlignment="1">
      <alignment vertical="center"/>
    </xf>
    <xf numFmtId="0" fontId="56" fillId="0" borderId="24" xfId="0" applyFont="1" applyBorder="1" applyAlignment="1">
      <alignment vertical="center"/>
    </xf>
    <xf numFmtId="0" fontId="56" fillId="0" borderId="28" xfId="0" applyFont="1" applyBorder="1" applyAlignment="1">
      <alignment vertical="center"/>
    </xf>
    <xf numFmtId="0" fontId="0" fillId="0" borderId="39" xfId="0" applyBorder="1" applyAlignment="1">
      <alignment horizontal="center" vertical="center"/>
    </xf>
    <xf numFmtId="0" fontId="57" fillId="24" borderId="35" xfId="42" applyFont="1" applyFill="1" applyBorder="1" applyAlignment="1">
      <alignment horizontal="right" vertical="center" shrinkToFit="1"/>
    </xf>
    <xf numFmtId="0" fontId="57" fillId="24" borderId="37" xfId="42" applyFont="1" applyFill="1" applyBorder="1" applyAlignment="1">
      <alignment horizontal="right" vertical="center" shrinkToFit="1"/>
    </xf>
    <xf numFmtId="0" fontId="56" fillId="0" borderId="37" xfId="0" applyFont="1" applyBorder="1" applyAlignment="1">
      <alignment horizontal="right" vertical="center" shrinkToFit="1"/>
    </xf>
    <xf numFmtId="0" fontId="56" fillId="0" borderId="28" xfId="0" applyFont="1" applyBorder="1" applyAlignment="1">
      <alignment horizontal="left" vertical="center" shrinkToFit="1"/>
    </xf>
    <xf numFmtId="0" fontId="54" fillId="0" borderId="20" xfId="42" applyFont="1" applyBorder="1" applyAlignment="1">
      <alignment horizontal="left" vertical="center" wrapText="1"/>
    </xf>
    <xf numFmtId="0" fontId="54" fillId="0" borderId="0" xfId="42" applyFont="1" applyBorder="1" applyAlignment="1">
      <alignment horizontal="left" vertical="center" wrapText="1"/>
    </xf>
    <xf numFmtId="0" fontId="54" fillId="0" borderId="21" xfId="42" applyFont="1" applyBorder="1" applyAlignment="1">
      <alignment horizontal="left" vertical="center" wrapText="1"/>
    </xf>
    <xf numFmtId="0" fontId="53" fillId="0" borderId="26" xfId="42" applyFont="1" applyBorder="1" applyAlignment="1">
      <alignment horizontal="center" vertical="center" wrapText="1"/>
    </xf>
    <xf numFmtId="0" fontId="0" fillId="0" borderId="39" xfId="0" applyBorder="1" applyAlignment="1">
      <alignment horizontal="center" vertical="center" wrapText="1"/>
    </xf>
    <xf numFmtId="0" fontId="0" fillId="0" borderId="22" xfId="0" applyBorder="1" applyAlignment="1">
      <alignment horizontal="center" vertical="center" wrapText="1"/>
    </xf>
    <xf numFmtId="0" fontId="57" fillId="0" borderId="28" xfId="42" applyFont="1" applyFill="1" applyBorder="1" applyAlignment="1">
      <alignment horizontal="left" vertical="center" shrinkToFit="1"/>
    </xf>
    <xf numFmtId="0" fontId="58" fillId="0" borderId="35" xfId="42" applyFont="1" applyBorder="1" applyAlignment="1">
      <alignment horizontal="right" vertical="center"/>
    </xf>
    <xf numFmtId="0" fontId="56" fillId="0" borderId="24" xfId="0" applyFont="1" applyBorder="1">
      <alignment vertical="center"/>
    </xf>
    <xf numFmtId="0" fontId="56" fillId="0" borderId="25" xfId="0" applyFont="1" applyBorder="1">
      <alignment vertical="center"/>
    </xf>
    <xf numFmtId="0" fontId="54" fillId="28" borderId="28" xfId="42" applyFont="1" applyFill="1" applyBorder="1" applyAlignment="1">
      <alignment horizontal="center" vertical="center"/>
    </xf>
    <xf numFmtId="0" fontId="57" fillId="24" borderId="24" xfId="42" applyFont="1" applyFill="1" applyBorder="1" applyAlignment="1">
      <alignment horizontal="right" vertical="center" shrinkToFit="1"/>
    </xf>
    <xf numFmtId="0" fontId="56" fillId="0" borderId="0" xfId="0" applyFont="1" applyAlignment="1">
      <alignment horizontal="right" vertical="center" shrinkToFit="1"/>
    </xf>
    <xf numFmtId="0" fontId="56" fillId="0" borderId="0" xfId="0" applyFont="1" applyAlignment="1">
      <alignment horizontal="left" vertical="center" shrinkToFit="1"/>
    </xf>
    <xf numFmtId="0" fontId="54" fillId="0" borderId="20" xfId="42" applyFont="1" applyBorder="1" applyAlignment="1">
      <alignment vertical="center"/>
    </xf>
    <xf numFmtId="0" fontId="56" fillId="0" borderId="44" xfId="0" applyFont="1" applyBorder="1" applyAlignment="1">
      <alignment vertical="center"/>
    </xf>
    <xf numFmtId="0" fontId="54" fillId="0" borderId="35" xfId="42" applyFont="1" applyBorder="1" applyAlignment="1">
      <alignment horizontal="left" vertical="center" wrapText="1"/>
    </xf>
    <xf numFmtId="0" fontId="56" fillId="0" borderId="19" xfId="0" applyFont="1" applyBorder="1" applyAlignment="1">
      <alignment horizontal="right" vertical="center" shrinkToFit="1"/>
    </xf>
    <xf numFmtId="0" fontId="54" fillId="0" borderId="33" xfId="42" applyFont="1" applyBorder="1" applyAlignment="1">
      <alignment vertical="center"/>
    </xf>
    <xf numFmtId="0" fontId="56" fillId="0" borderId="31" xfId="0" applyFont="1" applyBorder="1" applyAlignment="1">
      <alignment vertical="center"/>
    </xf>
    <xf numFmtId="0" fontId="56" fillId="0" borderId="32" xfId="0" applyFont="1" applyBorder="1" applyAlignment="1">
      <alignment vertical="center"/>
    </xf>
    <xf numFmtId="0" fontId="56" fillId="0" borderId="33" xfId="0" applyFont="1" applyBorder="1" applyAlignment="1">
      <alignment vertical="center"/>
    </xf>
    <xf numFmtId="0" fontId="54" fillId="0" borderId="35" xfId="42" applyFont="1" applyBorder="1" applyAlignment="1">
      <alignment vertical="center"/>
    </xf>
    <xf numFmtId="0" fontId="56" fillId="0" borderId="25" xfId="0" applyFont="1" applyBorder="1" applyAlignment="1">
      <alignment vertical="center"/>
    </xf>
    <xf numFmtId="0" fontId="56" fillId="0" borderId="37" xfId="0" applyFont="1" applyBorder="1" applyAlignment="1">
      <alignment vertical="center"/>
    </xf>
    <xf numFmtId="0" fontId="56" fillId="0" borderId="29" xfId="0" applyFont="1" applyBorder="1" applyAlignment="1">
      <alignment vertical="center"/>
    </xf>
    <xf numFmtId="0" fontId="54" fillId="0" borderId="19" xfId="42" applyFont="1" applyBorder="1" applyAlignment="1">
      <alignment horizontal="left" vertical="center" wrapText="1"/>
    </xf>
    <xf numFmtId="0" fontId="17" fillId="0" borderId="58" xfId="42" applyFont="1" applyBorder="1" applyAlignment="1">
      <alignment horizontal="center" vertical="center"/>
    </xf>
    <xf numFmtId="0" fontId="17" fillId="0" borderId="13" xfId="42" applyFont="1" applyBorder="1" applyAlignment="1">
      <alignment horizontal="center" vertical="center"/>
    </xf>
    <xf numFmtId="0" fontId="17" fillId="0" borderId="56" xfId="42" applyFont="1" applyBorder="1" applyAlignment="1">
      <alignment horizontal="center" vertical="center"/>
    </xf>
    <xf numFmtId="0" fontId="28" fillId="0" borderId="19" xfId="42" applyFont="1" applyFill="1" applyBorder="1" applyAlignment="1">
      <alignment vertical="center" shrinkToFit="1"/>
    </xf>
    <xf numFmtId="0" fontId="28" fillId="0" borderId="0" xfId="42" applyFont="1" applyFill="1" applyBorder="1" applyAlignment="1">
      <alignment vertical="center" shrinkToFit="1"/>
    </xf>
    <xf numFmtId="0" fontId="28" fillId="0" borderId="0" xfId="42" applyFont="1" applyBorder="1" applyAlignment="1">
      <alignment vertical="center" shrinkToFit="1"/>
    </xf>
    <xf numFmtId="0" fontId="28" fillId="0" borderId="21" xfId="42" applyFont="1" applyBorder="1" applyAlignment="1">
      <alignment vertical="center" shrinkToFit="1"/>
    </xf>
    <xf numFmtId="0" fontId="29" fillId="24" borderId="0" xfId="42" applyFont="1" applyFill="1" applyBorder="1" applyAlignment="1">
      <alignment vertical="center"/>
    </xf>
    <xf numFmtId="0" fontId="28" fillId="24" borderId="0" xfId="42" applyFont="1" applyFill="1" applyBorder="1" applyAlignment="1">
      <alignment vertical="center"/>
    </xf>
    <xf numFmtId="0" fontId="31" fillId="24" borderId="0" xfId="0" applyFont="1" applyFill="1" applyBorder="1" applyAlignment="1">
      <alignment horizontal="left" vertical="center"/>
    </xf>
    <xf numFmtId="0" fontId="28" fillId="0" borderId="0" xfId="42" applyFont="1" applyBorder="1" applyAlignment="1">
      <alignment vertical="center"/>
    </xf>
    <xf numFmtId="0" fontId="28" fillId="0" borderId="0" xfId="42" applyFont="1" applyBorder="1" applyAlignment="1">
      <alignment vertical="center" wrapText="1"/>
    </xf>
    <xf numFmtId="0" fontId="28" fillId="0" borderId="19" xfId="42" applyFont="1" applyBorder="1" applyAlignment="1">
      <alignment vertical="center" shrinkToFit="1"/>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24" borderId="19" xfId="42" applyFont="1" applyFill="1" applyBorder="1" applyAlignment="1">
      <alignment horizontal="righ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39" xfId="42" applyFont="1" applyBorder="1" applyAlignment="1">
      <alignment vertical="center" wrapText="1"/>
    </xf>
    <xf numFmtId="0" fontId="28" fillId="0" borderId="19" xfId="42" applyFont="1" applyFill="1" applyBorder="1" applyAlignment="1">
      <alignment vertical="center"/>
    </xf>
    <xf numFmtId="0" fontId="28" fillId="0" borderId="0" xfId="42" applyFont="1" applyFill="1" applyBorder="1" applyAlignment="1">
      <alignment vertical="center"/>
    </xf>
    <xf numFmtId="0" fontId="28" fillId="0" borderId="21" xfId="42" applyFont="1" applyFill="1" applyBorder="1" applyAlignment="1">
      <alignment vertical="center" shrinkToFit="1"/>
    </xf>
    <xf numFmtId="176" fontId="28" fillId="27" borderId="0" xfId="42" applyNumberFormat="1" applyFont="1" applyFill="1" applyBorder="1" applyAlignment="1">
      <alignment vertical="center"/>
    </xf>
    <xf numFmtId="0" fontId="28" fillId="0" borderId="0" xfId="42" applyFont="1" applyBorder="1" applyAlignment="1">
      <alignment horizontal="left" vertical="center" shrinkToFit="1"/>
    </xf>
    <xf numFmtId="0" fontId="29" fillId="24" borderId="28" xfId="42" applyFont="1" applyFill="1" applyBorder="1" applyAlignment="1">
      <alignment vertical="center"/>
    </xf>
    <xf numFmtId="0" fontId="26" fillId="0" borderId="10" xfId="42" applyFont="1" applyBorder="1" applyAlignment="1">
      <alignment horizont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21" xfId="42" applyFont="1" applyBorder="1" applyAlignment="1">
      <alignment vertical="center" wrapText="1"/>
    </xf>
    <xf numFmtId="0" fontId="28" fillId="0" borderId="34" xfId="42" applyFont="1" applyBorder="1" applyAlignment="1">
      <alignment vertical="center" wrapText="1"/>
    </xf>
    <xf numFmtId="0" fontId="28" fillId="0" borderId="46" xfId="42" applyFont="1" applyBorder="1" applyAlignment="1">
      <alignment vertical="center" wrapText="1"/>
    </xf>
    <xf numFmtId="0" fontId="59" fillId="0" borderId="15" xfId="42" applyFont="1" applyBorder="1" applyAlignment="1">
      <alignment vertical="center"/>
    </xf>
    <xf numFmtId="0" fontId="56" fillId="0" borderId="15" xfId="0" applyFont="1" applyBorder="1" applyAlignment="1">
      <alignment vertical="center"/>
    </xf>
    <xf numFmtId="0" fontId="53" fillId="0" borderId="22" xfId="42" applyFont="1" applyBorder="1" applyAlignment="1">
      <alignment horizontal="center" vertical="center"/>
    </xf>
    <xf numFmtId="0" fontId="53" fillId="0" borderId="22" xfId="42" applyFont="1" applyBorder="1" applyAlignment="1">
      <alignment horizontal="center" vertical="center" wrapText="1"/>
    </xf>
    <xf numFmtId="0" fontId="53" fillId="0" borderId="39" xfId="42" applyFont="1" applyBorder="1" applyAlignment="1">
      <alignment horizontal="center" vertical="center" wrapText="1"/>
    </xf>
    <xf numFmtId="0" fontId="58" fillId="0" borderId="24" xfId="42" applyFont="1" applyBorder="1" applyAlignment="1">
      <alignment horizontal="right" vertical="center"/>
    </xf>
    <xf numFmtId="0" fontId="58" fillId="0" borderId="25" xfId="42" applyFont="1" applyBorder="1" applyAlignment="1">
      <alignment horizontal="right" vertical="center"/>
    </xf>
    <xf numFmtId="0" fontId="53" fillId="0" borderId="18" xfId="42" applyFont="1" applyBorder="1" applyAlignment="1">
      <alignment horizontal="center" vertical="center" wrapText="1"/>
    </xf>
    <xf numFmtId="0" fontId="61" fillId="0" borderId="17" xfId="42" applyFont="1" applyBorder="1" applyAlignment="1">
      <alignment horizontal="left" vertical="center" wrapText="1"/>
    </xf>
    <xf numFmtId="0" fontId="61" fillId="0" borderId="15" xfId="42" applyFont="1" applyBorder="1" applyAlignment="1">
      <alignment horizontal="left" vertical="center" wrapText="1"/>
    </xf>
    <xf numFmtId="0" fontId="61" fillId="0" borderId="16" xfId="42" applyFont="1" applyBorder="1" applyAlignment="1">
      <alignment horizontal="left" vertical="center" wrapText="1"/>
    </xf>
    <xf numFmtId="0" fontId="56" fillId="0" borderId="37" xfId="0" applyFont="1" applyBorder="1" applyAlignment="1">
      <alignment horizontal="left" vertical="center" wrapText="1"/>
    </xf>
    <xf numFmtId="0" fontId="56" fillId="0" borderId="28" xfId="0" applyFont="1" applyBorder="1" applyAlignment="1">
      <alignment horizontal="left" vertical="center" wrapText="1"/>
    </xf>
    <xf numFmtId="0" fontId="56" fillId="0" borderId="29" xfId="0" applyFont="1" applyBorder="1" applyAlignment="1">
      <alignment horizontal="left" vertical="center" wrapText="1"/>
    </xf>
    <xf numFmtId="0" fontId="59" fillId="24" borderId="17" xfId="42" applyFont="1" applyFill="1" applyBorder="1" applyAlignment="1">
      <alignment horizontal="right" vertical="center" shrinkToFit="1"/>
    </xf>
    <xf numFmtId="0" fontId="59" fillId="0" borderId="15" xfId="42" applyFont="1" applyBorder="1" applyAlignment="1">
      <alignment horizontal="left" vertical="center" shrinkToFit="1"/>
    </xf>
    <xf numFmtId="0" fontId="59" fillId="24" borderId="15" xfId="42" applyFont="1" applyFill="1" applyBorder="1" applyAlignment="1">
      <alignment horizontal="right" vertical="center"/>
    </xf>
    <xf numFmtId="0" fontId="57" fillId="0" borderId="0" xfId="42" applyFont="1" applyBorder="1" applyAlignment="1">
      <alignment horizontal="left" vertical="center" shrinkToFi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17" fillId="0" borderId="0" xfId="42" applyFont="1" applyBorder="1" applyAlignment="1">
      <alignment vertical="center"/>
    </xf>
    <xf numFmtId="0" fontId="22" fillId="0" borderId="0" xfId="0" applyFont="1" applyBorder="1" applyAlignment="1">
      <alignment vertical="center"/>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13" xfId="0" applyFont="1" applyBorder="1" applyAlignment="1">
      <alignment vertical="center"/>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59"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55" xfId="42" applyFont="1" applyBorder="1" applyAlignment="1">
      <alignment vertical="center" wrapText="1"/>
    </xf>
    <xf numFmtId="0" fontId="17" fillId="0" borderId="56" xfId="42" applyFont="1" applyBorder="1" applyAlignment="1">
      <alignment vertical="center" wrapText="1"/>
    </xf>
    <xf numFmtId="0" fontId="17" fillId="0" borderId="57" xfId="42" applyFont="1" applyBorder="1" applyAlignment="1">
      <alignment vertical="center" wrapText="1"/>
    </xf>
    <xf numFmtId="0" fontId="17" fillId="0" borderId="24" xfId="42" applyFont="1" applyBorder="1" applyAlignment="1">
      <alignment vertical="center" wrapText="1"/>
    </xf>
    <xf numFmtId="0" fontId="17" fillId="0" borderId="53"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60"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4"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1" xfId="42" applyFont="1" applyBorder="1" applyAlignment="1">
      <alignment vertical="center" wrapText="1"/>
    </xf>
    <xf numFmtId="0" fontId="22" fillId="0" borderId="14" xfId="0" applyFont="1" applyBorder="1" applyAlignment="1">
      <alignment horizontal="center" vertical="center"/>
    </xf>
    <xf numFmtId="0" fontId="54" fillId="0" borderId="59" xfId="42" applyFont="1" applyBorder="1" applyAlignment="1">
      <alignment vertical="center"/>
    </xf>
    <xf numFmtId="0" fontId="56" fillId="0" borderId="16" xfId="0" applyFont="1" applyBorder="1" applyAlignment="1">
      <alignment vertical="center"/>
    </xf>
    <xf numFmtId="0" fontId="27" fillId="0" borderId="0" xfId="42" applyFont="1" applyAlignment="1">
      <alignment horizontal="left" vertical="top" wrapText="1"/>
    </xf>
    <xf numFmtId="0" fontId="26" fillId="0" borderId="0" xfId="0" applyFont="1" applyBorder="1" applyAlignment="1">
      <alignment horizontal="right" vertical="center"/>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17" fillId="0" borderId="48" xfId="42" applyFont="1" applyBorder="1" applyAlignment="1">
      <alignment vertical="center" wrapText="1"/>
    </xf>
    <xf numFmtId="0" fontId="17" fillId="0" borderId="62" xfId="42" applyFont="1" applyBorder="1" applyAlignment="1">
      <alignment vertical="center" wrapText="1"/>
    </xf>
    <xf numFmtId="0" fontId="17" fillId="0" borderId="49" xfId="42" applyFont="1" applyBorder="1" applyAlignment="1">
      <alignment vertical="center" wrapText="1"/>
    </xf>
    <xf numFmtId="0" fontId="54" fillId="0" borderId="43" xfId="42" applyFont="1" applyBorder="1" applyAlignment="1">
      <alignment horizontal="left" vertical="center" wrapText="1"/>
    </xf>
    <xf numFmtId="0" fontId="54" fillId="0" borderId="24" xfId="42" applyFont="1" applyBorder="1" applyAlignment="1">
      <alignment horizontal="left" vertical="center" wrapText="1"/>
    </xf>
    <xf numFmtId="0" fontId="54" fillId="0" borderId="25" xfId="42" applyFont="1" applyBorder="1" applyAlignment="1">
      <alignment horizontal="left" vertical="center" wrapText="1"/>
    </xf>
    <xf numFmtId="0" fontId="54" fillId="0" borderId="45" xfId="42" applyFont="1" applyBorder="1" applyAlignment="1">
      <alignment horizontal="left" vertical="center" wrapText="1"/>
    </xf>
    <xf numFmtId="0" fontId="54" fillId="0" borderId="10" xfId="42" applyFont="1" applyBorder="1" applyAlignment="1">
      <alignment horizontal="left" vertical="center" wrapText="1"/>
    </xf>
    <xf numFmtId="0" fontId="54" fillId="0" borderId="41" xfId="42" applyFont="1" applyBorder="1" applyAlignment="1">
      <alignment horizontal="lef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4" xfId="42" applyFont="1" applyBorder="1" applyAlignment="1">
      <alignment horizontal="left" vertical="center" wrapText="1"/>
    </xf>
    <xf numFmtId="0" fontId="17" fillId="0" borderId="33" xfId="42" applyFont="1" applyBorder="1" applyAlignment="1">
      <alignment horizontal="center"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31"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57" fillId="24" borderId="42" xfId="42" applyFont="1" applyFill="1" applyBorder="1" applyAlignment="1">
      <alignment horizontal="right" vertical="center" shrinkToFit="1"/>
    </xf>
    <xf numFmtId="0" fontId="57" fillId="0" borderId="10" xfId="42" applyFont="1" applyBorder="1" applyAlignment="1">
      <alignment horizontal="left" vertical="center" shrinkToFit="1"/>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4" xfId="42" applyNumberFormat="1"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1"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3" xfId="42" applyNumberFormat="1" applyFont="1" applyBorder="1" applyAlignment="1">
      <alignment vertical="center" wrapText="1"/>
    </xf>
    <xf numFmtId="0" fontId="17" fillId="0" borderId="19" xfId="42" applyFont="1" applyBorder="1" applyAlignment="1">
      <alignment horizontal="left" vertical="center" wrapText="1"/>
    </xf>
    <xf numFmtId="0" fontId="17" fillId="0" borderId="0"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0" borderId="50" xfId="42" applyFont="1" applyBorder="1" applyAlignment="1">
      <alignment vertical="center" wrapText="1"/>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3" xfId="42" applyFont="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17" fillId="0" borderId="59"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22" fillId="0" borderId="20" xfId="0" applyFont="1" applyBorder="1" applyAlignment="1">
      <alignment vertical="center" wrapText="1"/>
    </xf>
    <xf numFmtId="0" fontId="22" fillId="0" borderId="45" xfId="0" applyFont="1" applyBorder="1" applyAlignment="1">
      <alignment vertical="center" wrapText="1"/>
    </xf>
    <xf numFmtId="0" fontId="62" fillId="0" borderId="0" xfId="42" applyFont="1" applyAlignment="1">
      <alignment horizontal="center" vertical="center" wrapText="1"/>
    </xf>
    <xf numFmtId="0" fontId="63" fillId="0" borderId="0" xfId="0" applyFont="1" applyAlignment="1">
      <alignment horizontal="center" vertical="center"/>
    </xf>
    <xf numFmtId="0" fontId="28" fillId="0" borderId="18" xfId="42"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3"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4" xfId="42" applyFont="1" applyBorder="1" applyAlignment="1">
      <alignmen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3"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28" fillId="0" borderId="19" xfId="42" applyFont="1" applyBorder="1" applyAlignment="1">
      <alignment horizontal="left" vertical="center" shrinkToFi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27" xfId="42" applyFont="1" applyBorder="1" applyAlignment="1">
      <alignment vertical="center" wrapText="1"/>
    </xf>
    <xf numFmtId="0" fontId="17" fillId="0" borderId="32" xfId="42" applyFont="1" applyBorder="1" applyAlignment="1">
      <alignment vertical="center" wrapText="1"/>
    </xf>
    <xf numFmtId="0" fontId="17" fillId="0" borderId="23" xfId="42" applyFont="1" applyFill="1" applyBorder="1" applyAlignment="1">
      <alignment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71" xfId="42" applyFont="1" applyBorder="1" applyAlignment="1">
      <alignment vertical="center" wrapText="1"/>
    </xf>
    <xf numFmtId="0" fontId="17" fillId="0" borderId="72" xfId="42" applyFont="1" applyBorder="1" applyAlignment="1">
      <alignment vertical="center" wrapText="1"/>
    </xf>
    <xf numFmtId="0" fontId="17" fillId="0" borderId="66" xfId="42" applyFont="1" applyBorder="1" applyAlignment="1">
      <alignment vertical="center" wrapText="1"/>
    </xf>
    <xf numFmtId="0" fontId="17" fillId="0" borderId="67" xfId="42" applyFont="1" applyBorder="1" applyAlignment="1">
      <alignment vertical="center" wrapText="1"/>
    </xf>
    <xf numFmtId="0" fontId="17" fillId="0" borderId="19" xfId="42" applyFont="1" applyFill="1" applyBorder="1" applyAlignment="1">
      <alignment vertical="center" wrapText="1"/>
    </xf>
    <xf numFmtId="0" fontId="17" fillId="0" borderId="24" xfId="42" applyFont="1" applyFill="1" applyBorder="1" applyAlignment="1">
      <alignment vertical="center" wrapText="1"/>
    </xf>
    <xf numFmtId="0" fontId="17" fillId="0" borderId="53" xfId="42" applyFont="1" applyFill="1" applyBorder="1" applyAlignment="1">
      <alignment vertical="center" wrapText="1"/>
    </xf>
    <xf numFmtId="0" fontId="17" fillId="0" borderId="0" xfId="42" applyFont="1" applyFill="1" applyBorder="1" applyAlignment="1">
      <alignment vertical="center" wrapText="1"/>
    </xf>
    <xf numFmtId="0" fontId="17" fillId="0" borderId="60" xfId="42" applyFont="1" applyFill="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36" fillId="0" borderId="0" xfId="42" applyFont="1" applyBorder="1" applyAlignment="1">
      <alignment horizontal="righ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60" fillId="0" borderId="0" xfId="42" applyFont="1" applyBorder="1" applyAlignment="1">
      <alignment vertical="center" shrinkToFit="1"/>
    </xf>
    <xf numFmtId="0" fontId="60" fillId="0" borderId="21" xfId="42" applyFont="1" applyBorder="1" applyAlignment="1">
      <alignment vertical="center" shrinkToFit="1"/>
    </xf>
    <xf numFmtId="0" fontId="60" fillId="0" borderId="0" xfId="42" applyFont="1" applyFill="1" applyBorder="1" applyAlignment="1">
      <alignment vertical="center" shrinkToFit="1"/>
    </xf>
    <xf numFmtId="0" fontId="60" fillId="0" borderId="21" xfId="42" applyFont="1" applyFill="1" applyBorder="1" applyAlignment="1">
      <alignment vertical="center" shrinkToFit="1"/>
    </xf>
    <xf numFmtId="0" fontId="28" fillId="0" borderId="18" xfId="42" applyFont="1" applyFill="1" applyBorder="1" applyAlignment="1">
      <alignment vertical="center" wrapText="1"/>
    </xf>
    <xf numFmtId="0" fontId="29" fillId="24" borderId="24" xfId="42" applyFont="1" applyFill="1" applyBorder="1" applyAlignment="1">
      <alignment vertical="center"/>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28" fillId="0" borderId="34" xfId="42" applyFont="1" applyFill="1" applyBorder="1" applyAlignment="1">
      <alignment vertical="center" wrapText="1"/>
    </xf>
    <xf numFmtId="0" fontId="57" fillId="0" borderId="15" xfId="42" applyFont="1" applyBorder="1" applyAlignment="1">
      <alignment horizontal="left" vertical="center" shrinkToFit="1"/>
    </xf>
    <xf numFmtId="0" fontId="57" fillId="0" borderId="21" xfId="42" applyFont="1" applyBorder="1" applyAlignment="1">
      <alignment horizontal="left" vertical="center" shrinkToFi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9" fillId="0" borderId="0" xfId="42" applyFont="1" applyBorder="1" applyAlignment="1">
      <alignment vertical="center" shrinkToFit="1"/>
    </xf>
    <xf numFmtId="0" fontId="28" fillId="0" borderId="24" xfId="42" applyFont="1" applyBorder="1" applyAlignment="1">
      <alignment vertical="center" shrinkToFit="1"/>
    </xf>
    <xf numFmtId="0" fontId="28" fillId="0" borderId="25" xfId="42" applyFont="1" applyBorder="1" applyAlignment="1">
      <alignment vertical="center" shrinkToFit="1"/>
    </xf>
    <xf numFmtId="0" fontId="28" fillId="0" borderId="35" xfId="42" applyFont="1" applyBorder="1" applyAlignment="1">
      <alignment vertical="center" shrinkToFit="1"/>
    </xf>
    <xf numFmtId="0" fontId="21" fillId="0" borderId="68" xfId="42" applyFont="1" applyBorder="1" applyAlignment="1">
      <alignment horizontal="center" vertical="center" wrapText="1"/>
    </xf>
    <xf numFmtId="0" fontId="21" fillId="0" borderId="51" xfId="42" applyFont="1" applyBorder="1" applyAlignment="1">
      <alignment horizontal="center" vertical="center"/>
    </xf>
    <xf numFmtId="0" fontId="21" fillId="0" borderId="69" xfId="42" applyFont="1" applyBorder="1" applyAlignment="1">
      <alignment horizontal="center" vertical="center"/>
    </xf>
    <xf numFmtId="0" fontId="39" fillId="0" borderId="47" xfId="42" applyFont="1" applyBorder="1" applyAlignment="1">
      <alignment horizontal="center" vertical="center" wrapText="1"/>
    </xf>
    <xf numFmtId="0" fontId="0" fillId="24" borderId="47" xfId="0" applyFill="1" applyBorder="1">
      <alignment vertical="center"/>
    </xf>
    <xf numFmtId="0" fontId="39" fillId="0" borderId="47" xfId="42" applyFont="1" applyBorder="1" applyAlignment="1">
      <alignment horizontal="left" vertical="center"/>
    </xf>
    <xf numFmtId="0" fontId="39" fillId="0" borderId="70" xfId="42" applyFont="1" applyBorder="1" applyAlignment="1">
      <alignment horizontal="left" vertical="center"/>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0" fillId="24" borderId="33"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xf numFmtId="0" fontId="0" fillId="24" borderId="33" xfId="0" applyFill="1" applyBorder="1" applyAlignment="1">
      <alignment vertical="center"/>
    </xf>
    <xf numFmtId="0" fontId="0" fillId="24" borderId="31" xfId="0" applyFill="1" applyBorder="1" applyAlignment="1">
      <alignment vertical="center"/>
    </xf>
    <xf numFmtId="0" fontId="0" fillId="24" borderId="32" xfId="0" applyFill="1" applyBorder="1" applyAlignment="1">
      <alignment vertical="center"/>
    </xf>
    <xf numFmtId="0" fontId="0" fillId="24" borderId="23" xfId="0" applyFont="1" applyFill="1" applyBorder="1" applyAlignment="1">
      <alignment horizontal="left" vertical="center"/>
    </xf>
    <xf numFmtId="0" fontId="0" fillId="24" borderId="34" xfId="0" applyFont="1" applyFill="1" applyBorder="1" applyAlignment="1">
      <alignment horizontal="left" vertical="center"/>
    </xf>
    <xf numFmtId="0" fontId="28" fillId="0" borderId="37" xfId="42" applyFont="1" applyFill="1" applyBorder="1" applyAlignment="1">
      <alignment vertical="center" shrinkToFit="1"/>
    </xf>
    <xf numFmtId="0" fontId="28" fillId="24" borderId="24" xfId="42" applyFont="1" applyFill="1" applyBorder="1" applyAlignment="1">
      <alignment vertical="center"/>
    </xf>
    <xf numFmtId="0" fontId="28" fillId="0" borderId="35" xfId="42" applyFont="1" applyFill="1" applyBorder="1" applyAlignment="1">
      <alignment vertical="center" shrinkToFit="1"/>
    </xf>
    <xf numFmtId="0" fontId="28" fillId="0" borderId="24" xfId="42" applyFont="1" applyFill="1" applyBorder="1" applyAlignment="1">
      <alignment vertical="center" shrinkToFit="1"/>
    </xf>
    <xf numFmtId="0" fontId="17" fillId="0" borderId="44" xfId="42" applyFont="1" applyBorder="1" applyAlignment="1">
      <alignment vertical="center" wrapText="1"/>
    </xf>
    <xf numFmtId="0" fontId="28" fillId="0" borderId="25" xfId="42" applyFont="1" applyFill="1" applyBorder="1" applyAlignment="1">
      <alignment vertical="center" shrinkToFit="1"/>
    </xf>
    <xf numFmtId="0" fontId="50" fillId="0" borderId="0" xfId="42" applyFont="1" applyBorder="1" applyAlignment="1">
      <alignment horizontal="center" vertical="center"/>
    </xf>
    <xf numFmtId="0" fontId="17" fillId="0" borderId="35" xfId="42" applyFont="1" applyFill="1" applyBorder="1" applyAlignment="1">
      <alignment vertical="center" wrapText="1"/>
    </xf>
    <xf numFmtId="0" fontId="38" fillId="0" borderId="0" xfId="42" applyFont="1" applyBorder="1" applyAlignment="1">
      <alignment horizontal="left" vertical="center" wrapText="1" indent="1"/>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0" fontId="38" fillId="0" borderId="20" xfId="42" applyFont="1" applyBorder="1" applyAlignment="1">
      <alignment horizontal="left" vertical="center" wrapText="1" indent="1"/>
    </xf>
    <xf numFmtId="0" fontId="17" fillId="0" borderId="40" xfId="42" applyFont="1" applyBorder="1" applyAlignment="1">
      <alignment vertical="center" wrapText="1"/>
    </xf>
    <xf numFmtId="0" fontId="17" fillId="0" borderId="0" xfId="42" applyFont="1" applyAlignment="1">
      <alignment horizontal="left" vertical="center"/>
    </xf>
    <xf numFmtId="0" fontId="0" fillId="0" borderId="27" xfId="0" applyBorder="1" applyAlignment="1">
      <alignment vertical="center" wrapText="1"/>
    </xf>
    <xf numFmtId="0" fontId="0" fillId="0" borderId="32" xfId="0" applyBorder="1" applyAlignment="1">
      <alignment vertical="center"/>
    </xf>
    <xf numFmtId="0" fontId="0" fillId="0" borderId="27"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17" fillId="0" borderId="59"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61" xfId="42" applyFont="1" applyBorder="1" applyAlignment="1">
      <alignment horizontal="left" vertical="center" wrapText="1"/>
    </xf>
    <xf numFmtId="49" fontId="38" fillId="0" borderId="0" xfId="42" applyNumberFormat="1" applyFont="1" applyBorder="1" applyAlignment="1">
      <alignment horizontal="left" vertical="center" wrapText="1" indent="1"/>
    </xf>
    <xf numFmtId="0" fontId="27" fillId="0" borderId="0" xfId="42" applyFont="1" applyBorder="1" applyAlignment="1">
      <alignment horizontal="left" vertical="top" wrapText="1"/>
    </xf>
    <xf numFmtId="0" fontId="54" fillId="0" borderId="59" xfId="42" applyFont="1" applyBorder="1" applyAlignment="1">
      <alignment horizontal="left" vertical="center"/>
    </xf>
    <xf numFmtId="0" fontId="54" fillId="0" borderId="15" xfId="42" applyFont="1" applyBorder="1" applyAlignment="1">
      <alignment horizontal="left" vertical="center"/>
    </xf>
    <xf numFmtId="0" fontId="54" fillId="0" borderId="16" xfId="42" applyFont="1" applyBorder="1" applyAlignment="1">
      <alignment horizontal="left" vertical="center"/>
    </xf>
    <xf numFmtId="0" fontId="54" fillId="0" borderId="44" xfId="42" applyFont="1" applyBorder="1" applyAlignment="1">
      <alignment horizontal="left" vertical="center"/>
    </xf>
    <xf numFmtId="0" fontId="57" fillId="24" borderId="17" xfId="42" applyFont="1" applyFill="1" applyBorder="1" applyAlignment="1">
      <alignment horizontal="right" vertical="center" shrinkToFit="1"/>
    </xf>
    <xf numFmtId="0" fontId="54" fillId="0" borderId="17" xfId="42" applyFont="1" applyBorder="1" applyAlignment="1">
      <alignment horizontal="left" vertical="center" wrapText="1"/>
    </xf>
    <xf numFmtId="0" fontId="54" fillId="0" borderId="15" xfId="42" applyFont="1" applyBorder="1" applyAlignment="1">
      <alignment horizontal="left" vertical="center" wrapText="1"/>
    </xf>
    <xf numFmtId="0" fontId="54" fillId="0" borderId="16" xfId="42" applyFont="1" applyBorder="1" applyAlignment="1">
      <alignment horizontal="left" vertical="center" wrapText="1"/>
    </xf>
    <xf numFmtId="0" fontId="54" fillId="0" borderId="37" xfId="42" applyFont="1" applyBorder="1" applyAlignment="1">
      <alignment horizontal="left" vertical="center" wrapText="1"/>
    </xf>
    <xf numFmtId="0" fontId="54" fillId="0" borderId="28" xfId="42" applyFont="1" applyBorder="1" applyAlignment="1">
      <alignment horizontal="left" vertical="center" wrapText="1"/>
    </xf>
    <xf numFmtId="0" fontId="54" fillId="0" borderId="29" xfId="42" applyFont="1" applyBorder="1" applyAlignment="1">
      <alignment horizontal="left" vertical="center" wrapText="1"/>
    </xf>
    <xf numFmtId="0" fontId="17" fillId="0" borderId="18"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26" xfId="42" applyFont="1" applyBorder="1" applyAlignment="1">
      <alignment horizontal="center" vertical="center"/>
    </xf>
    <xf numFmtId="0" fontId="17" fillId="0" borderId="39" xfId="42" applyFont="1" applyBorder="1" applyAlignment="1">
      <alignment horizontal="center" vertical="center"/>
    </xf>
    <xf numFmtId="0" fontId="51" fillId="24" borderId="33" xfId="41" applyFill="1" applyBorder="1" applyAlignment="1">
      <alignment vertical="center"/>
    </xf>
    <xf numFmtId="0" fontId="51" fillId="24" borderId="31" xfId="41" applyFill="1" applyBorder="1" applyAlignment="1">
      <alignment vertical="center"/>
    </xf>
    <xf numFmtId="0" fontId="51" fillId="24" borderId="32" xfId="41" applyFill="1" applyBorder="1" applyAlignment="1">
      <alignment vertical="center"/>
    </xf>
    <xf numFmtId="0" fontId="51" fillId="24" borderId="23" xfId="41" applyFont="1" applyFill="1" applyBorder="1" applyAlignment="1">
      <alignment horizontal="left" vertical="center"/>
    </xf>
    <xf numFmtId="0" fontId="51" fillId="24" borderId="34" xfId="41" applyFont="1" applyFill="1" applyBorder="1" applyAlignment="1">
      <alignment horizontal="left" vertical="center"/>
    </xf>
    <xf numFmtId="0" fontId="51" fillId="24" borderId="33" xfId="41" applyFont="1" applyFill="1" applyBorder="1" applyAlignment="1">
      <alignment horizontal="center" vertical="center"/>
    </xf>
    <xf numFmtId="0" fontId="51" fillId="24" borderId="31" xfId="41" applyFont="1" applyFill="1" applyBorder="1" applyAlignment="1">
      <alignment horizontal="center" vertical="center"/>
    </xf>
    <xf numFmtId="0" fontId="51" fillId="24" borderId="32" xfId="41" applyFont="1" applyFill="1" applyBorder="1" applyAlignment="1">
      <alignment horizontal="center" vertical="center"/>
    </xf>
    <xf numFmtId="0" fontId="17" fillId="0" borderId="69" xfId="42" applyFont="1" applyBorder="1" applyAlignment="1">
      <alignment vertical="center" wrapText="1"/>
    </xf>
    <xf numFmtId="0" fontId="51" fillId="0" borderId="50" xfId="41" applyBorder="1" applyAlignment="1">
      <alignment vertical="center" wrapText="1"/>
    </xf>
    <xf numFmtId="0" fontId="28" fillId="0" borderId="31" xfId="42" applyFont="1" applyFill="1" applyBorder="1" applyAlignment="1">
      <alignment horizontal="left" vertical="center" shrinkToFit="1"/>
    </xf>
    <xf numFmtId="0" fontId="51" fillId="24" borderId="47" xfId="41" applyFill="1" applyBorder="1">
      <alignment vertical="center"/>
    </xf>
    <xf numFmtId="0" fontId="51" fillId="0" borderId="0" xfId="41" applyBorder="1" applyAlignment="1">
      <alignment vertical="center"/>
    </xf>
    <xf numFmtId="0" fontId="51" fillId="0" borderId="13" xfId="41" applyBorder="1" applyAlignment="1">
      <alignment vertical="center"/>
    </xf>
    <xf numFmtId="0" fontId="51" fillId="0" borderId="14" xfId="41" applyBorder="1" applyAlignment="1">
      <alignment horizontal="center" vertical="center"/>
    </xf>
    <xf numFmtId="0" fontId="42" fillId="0" borderId="59" xfId="41" applyFont="1" applyBorder="1" applyAlignment="1">
      <alignment vertical="center" wrapText="1"/>
    </xf>
    <xf numFmtId="0" fontId="42" fillId="0" borderId="16" xfId="41" applyFont="1" applyBorder="1" applyAlignment="1">
      <alignment vertical="center" wrapText="1"/>
    </xf>
    <xf numFmtId="0" fontId="42" fillId="0" borderId="20" xfId="41" applyFont="1" applyBorder="1" applyAlignment="1">
      <alignment vertical="center" wrapText="1"/>
    </xf>
    <xf numFmtId="0" fontId="42" fillId="0" borderId="21" xfId="41" applyFont="1" applyBorder="1" applyAlignment="1">
      <alignment vertical="center" wrapText="1"/>
    </xf>
    <xf numFmtId="0" fontId="42" fillId="0" borderId="45" xfId="41" applyFont="1" applyBorder="1" applyAlignment="1">
      <alignment vertical="center" wrapText="1"/>
    </xf>
    <xf numFmtId="0" fontId="42" fillId="0" borderId="41" xfId="41" applyFont="1" applyBorder="1" applyAlignment="1">
      <alignment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51" fillId="0" borderId="31" xfId="41" applyBorder="1" applyAlignment="1">
      <alignment horizontal="center" vertical="center" wrapText="1"/>
    </xf>
    <xf numFmtId="0" fontId="51" fillId="0" borderId="50" xfId="41" applyBorder="1" applyAlignment="1">
      <alignment horizontal="center" vertical="center" wrapText="1"/>
    </xf>
    <xf numFmtId="0" fontId="63" fillId="0" borderId="0" xfId="41" applyFont="1" applyAlignment="1">
      <alignment horizontal="center" vertical="center"/>
    </xf>
    <xf numFmtId="0" fontId="17" fillId="0" borderId="29" xfId="42" applyFont="1" applyBorder="1" applyAlignment="1">
      <alignment vertical="center" wrapText="1"/>
    </xf>
    <xf numFmtId="0" fontId="51" fillId="0" borderId="16" xfId="41" applyBorder="1" applyAlignment="1">
      <alignment vertical="center" wrapText="1"/>
    </xf>
    <xf numFmtId="0" fontId="51" fillId="0" borderId="21" xfId="41" applyBorder="1" applyAlignment="1">
      <alignment vertical="center" wrapText="1"/>
    </xf>
    <xf numFmtId="0" fontId="51" fillId="0" borderId="41" xfId="41" applyBorder="1" applyAlignment="1">
      <alignment vertical="center" wrapText="1"/>
    </xf>
    <xf numFmtId="0" fontId="51" fillId="0" borderId="15" xfId="41" applyBorder="1" applyAlignment="1">
      <alignment vertical="center" wrapText="1"/>
    </xf>
    <xf numFmtId="0" fontId="51" fillId="0" borderId="0" xfId="41" applyBorder="1" applyAlignment="1">
      <alignment vertical="center" wrapText="1"/>
    </xf>
    <xf numFmtId="0" fontId="51" fillId="0" borderId="20" xfId="41" applyBorder="1" applyAlignment="1">
      <alignment vertical="center" wrapText="1"/>
    </xf>
    <xf numFmtId="0" fontId="51" fillId="0" borderId="45" xfId="41" applyBorder="1" applyAlignment="1">
      <alignment vertical="center" wrapText="1"/>
    </xf>
    <xf numFmtId="0" fontId="28" fillId="0" borderId="24" xfId="42" applyFont="1" applyFill="1" applyBorder="1" applyAlignment="1">
      <alignment horizontal="left" vertical="center" shrinkToFit="1"/>
    </xf>
    <xf numFmtId="0" fontId="57" fillId="24" borderId="15" xfId="42" applyFont="1" applyFill="1" applyBorder="1" applyAlignment="1">
      <alignment horizontal="right" vertical="center"/>
    </xf>
    <xf numFmtId="0" fontId="57" fillId="0" borderId="15" xfId="42" applyFont="1" applyBorder="1" applyAlignment="1">
      <alignment horizontal="left" vertical="center"/>
    </xf>
    <xf numFmtId="0" fontId="17" fillId="0" borderId="46"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要件充足CL書式_105J" xfId="42" xr:uid="{00000000-0005-0000-0000-00002A000000}"/>
    <cellStyle name="良い" xfId="43" builtinId="26" customBuiltin="1"/>
  </cellStyles>
  <dxfs count="27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53340</xdr:colOff>
      <xdr:row>5</xdr:row>
      <xdr:rowOff>137160</xdr:rowOff>
    </xdr:from>
    <xdr:to>
      <xdr:col>8</xdr:col>
      <xdr:colOff>0</xdr:colOff>
      <xdr:row>6</xdr:row>
      <xdr:rowOff>91440</xdr:rowOff>
    </xdr:to>
    <xdr:sp macro="" textlink="">
      <xdr:nvSpPr>
        <xdr:cNvPr id="3153" name="Freeform 1">
          <a:extLst>
            <a:ext uri="{FF2B5EF4-FFF2-40B4-BE49-F238E27FC236}">
              <a16:creationId xmlns:a16="http://schemas.microsoft.com/office/drawing/2014/main" id="{E91F3777-3CA5-498A-9D3F-E756126B9279}"/>
            </a:ext>
          </a:extLst>
        </xdr:cNvPr>
        <xdr:cNvSpPr>
          <a:spLocks/>
        </xdr:cNvSpPr>
      </xdr:nvSpPr>
      <xdr:spPr bwMode="auto">
        <a:xfrm>
          <a:off x="1196340" y="1470660"/>
          <a:ext cx="449580" cy="20574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13"/>
  <sheetViews>
    <sheetView tabSelected="1" view="pageBreakPreview" topLeftCell="B1" zoomScale="85" zoomScaleNormal="85" zoomScaleSheetLayoutView="85" workbookViewId="0">
      <selection activeCell="C2" sqref="C2:F2"/>
    </sheetView>
  </sheetViews>
  <sheetFormatPr defaultColWidth="9" defaultRowHeight="12" x14ac:dyDescent="0.15"/>
  <cols>
    <col min="1" max="1" width="8" style="1" hidden="1" customWidth="1"/>
    <col min="2" max="2" width="1.625" style="1" customWidth="1"/>
    <col min="3" max="4" width="4.625" style="1" customWidth="1"/>
    <col min="5" max="5" width="2.625" style="1" customWidth="1"/>
    <col min="6" max="7" width="4.625" style="1" customWidth="1"/>
    <col min="8" max="8" width="2.625" style="1" customWidth="1"/>
    <col min="9" max="9" width="28.625" style="1" customWidth="1"/>
    <col min="10" max="18" width="3.375" style="1" customWidth="1"/>
    <col min="19" max="29" width="3.125" style="1" customWidth="1"/>
    <col min="30" max="30" width="10.75" style="1" customWidth="1"/>
    <col min="31" max="31" width="1.75" style="1" customWidth="1"/>
    <col min="32" max="34" width="3.125" style="1" customWidth="1"/>
    <col min="35" max="35" width="9" style="2"/>
    <col min="36" max="36" width="2.875" style="2" customWidth="1"/>
    <col min="37" max="37" width="10.5" style="2" customWidth="1"/>
    <col min="38" max="39" width="4.875" style="2" customWidth="1"/>
    <col min="40" max="43" width="5.75" style="2" customWidth="1"/>
    <col min="44" max="44" width="5.75" style="1" customWidth="1"/>
    <col min="45" max="45" width="5.625" style="1" customWidth="1"/>
    <col min="46" max="47" width="5.125" style="1" customWidth="1"/>
    <col min="48" max="54" width="9" style="1"/>
    <col min="55" max="62" width="9" style="2"/>
    <col min="63" max="16384" width="9" style="1"/>
  </cols>
  <sheetData>
    <row r="1" spans="3:84" x14ac:dyDescent="0.15">
      <c r="J1" s="1">
        <v>26</v>
      </c>
      <c r="S1" s="1">
        <v>29</v>
      </c>
      <c r="AD1" s="1">
        <v>10</v>
      </c>
    </row>
    <row r="2" spans="3:84" ht="19.5" customHeight="1" x14ac:dyDescent="0.15">
      <c r="C2" s="708"/>
      <c r="D2" s="708"/>
      <c r="E2" s="708"/>
      <c r="F2" s="708"/>
      <c r="I2" s="3"/>
      <c r="J2" s="4"/>
      <c r="K2" s="4"/>
      <c r="L2" s="4"/>
      <c r="M2" s="4"/>
      <c r="N2" s="4"/>
      <c r="O2" s="4"/>
      <c r="P2" s="4"/>
      <c r="Q2" s="4"/>
      <c r="R2" s="4"/>
      <c r="AC2" s="9"/>
      <c r="AD2" s="358" t="s">
        <v>605</v>
      </c>
    </row>
    <row r="3" spans="3:84" ht="36" customHeight="1" x14ac:dyDescent="0.15">
      <c r="C3" s="598" t="s">
        <v>586</v>
      </c>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row>
    <row r="4" spans="3:84" ht="9.75" customHeight="1" x14ac:dyDescent="0.15">
      <c r="C4" s="5"/>
      <c r="D4" s="5"/>
      <c r="E4" s="488"/>
      <c r="F4" s="489"/>
      <c r="G4" s="7"/>
      <c r="H4" s="7"/>
      <c r="I4" s="8"/>
      <c r="AE4" s="9"/>
      <c r="AF4" s="9"/>
      <c r="AG4" s="9"/>
      <c r="AH4" s="9"/>
      <c r="AI4" s="6"/>
      <c r="AJ4" s="6"/>
      <c r="AK4" s="6"/>
      <c r="AL4" s="6"/>
      <c r="AM4" s="6"/>
      <c r="AN4" s="6"/>
      <c r="AO4" s="6"/>
      <c r="AP4" s="6"/>
      <c r="AQ4" s="6"/>
      <c r="AR4" s="9"/>
      <c r="AS4" s="9"/>
      <c r="AT4" s="9"/>
      <c r="AU4" s="9"/>
      <c r="AV4" s="9"/>
      <c r="AW4" s="9"/>
      <c r="AX4" s="9"/>
      <c r="AY4" s="9"/>
      <c r="AZ4" s="9"/>
      <c r="BA4" s="9"/>
      <c r="BB4" s="9"/>
      <c r="BC4" s="6"/>
      <c r="BD4" s="6"/>
      <c r="BE4" s="6"/>
      <c r="BF4" s="6"/>
      <c r="BG4" s="6"/>
      <c r="BH4" s="6"/>
      <c r="BI4" s="6"/>
      <c r="BJ4" s="6"/>
      <c r="BK4" s="9"/>
      <c r="BL4" s="9"/>
      <c r="BM4" s="9"/>
      <c r="BN4" s="9"/>
      <c r="BO4" s="9"/>
      <c r="BP4" s="9"/>
      <c r="BQ4" s="9"/>
      <c r="BR4" s="9"/>
      <c r="BS4" s="9"/>
      <c r="BT4" s="9"/>
      <c r="BU4" s="9"/>
      <c r="BV4" s="9"/>
      <c r="BW4" s="9"/>
      <c r="BX4" s="9"/>
      <c r="BY4" s="9"/>
      <c r="BZ4" s="9"/>
      <c r="CA4" s="9"/>
      <c r="CB4" s="9"/>
      <c r="CC4" s="9"/>
      <c r="CD4" s="9"/>
      <c r="CE4" s="9"/>
      <c r="CF4" s="9"/>
    </row>
    <row r="5" spans="3:84" ht="28.5" customHeight="1" thickBot="1" x14ac:dyDescent="0.2">
      <c r="C5" s="10" t="s">
        <v>63</v>
      </c>
      <c r="D5" s="11"/>
      <c r="E5" s="12"/>
      <c r="F5" s="12"/>
      <c r="I5" s="13"/>
      <c r="AD5" s="14"/>
      <c r="AN5" s="15" t="s">
        <v>64</v>
      </c>
      <c r="AO5" s="15" t="s">
        <v>65</v>
      </c>
      <c r="AP5" s="15" t="s">
        <v>66</v>
      </c>
      <c r="AQ5" s="15" t="s">
        <v>67</v>
      </c>
      <c r="AR5" s="16" t="s">
        <v>68</v>
      </c>
    </row>
    <row r="6" spans="3:84" ht="20.100000000000001" customHeight="1" thickBot="1" x14ac:dyDescent="0.2">
      <c r="C6" s="17" t="s">
        <v>69</v>
      </c>
      <c r="D6" s="425" t="s">
        <v>70</v>
      </c>
      <c r="E6" s="496"/>
      <c r="F6" s="17" t="s">
        <v>71</v>
      </c>
      <c r="G6" s="425" t="s">
        <v>72</v>
      </c>
      <c r="H6" s="519"/>
      <c r="I6" s="522" t="s">
        <v>602</v>
      </c>
      <c r="J6" s="522"/>
      <c r="K6" s="522"/>
      <c r="L6" s="522"/>
      <c r="M6" s="522"/>
      <c r="N6" s="522"/>
      <c r="O6" s="522"/>
      <c r="P6" s="522"/>
      <c r="Q6" s="522"/>
      <c r="R6" s="522"/>
      <c r="S6" s="522"/>
      <c r="T6" s="522"/>
      <c r="U6" s="522"/>
      <c r="V6" s="522"/>
      <c r="W6" s="522"/>
      <c r="X6" s="522"/>
      <c r="Y6" s="522"/>
      <c r="Z6" s="522"/>
      <c r="AA6" s="522"/>
      <c r="AB6" s="522"/>
      <c r="AC6" s="522"/>
      <c r="AD6" s="522"/>
      <c r="AE6" s="9"/>
      <c r="AF6" s="9"/>
      <c r="AG6" s="9"/>
      <c r="AH6" s="9"/>
      <c r="AI6" s="6"/>
      <c r="AJ6" s="6"/>
      <c r="AK6" s="6"/>
      <c r="AL6" s="6"/>
      <c r="AM6" s="6"/>
      <c r="AN6" s="6"/>
      <c r="AO6" s="6"/>
      <c r="AP6" s="6"/>
      <c r="AQ6" s="6"/>
      <c r="AR6" s="9"/>
      <c r="AS6" s="9"/>
      <c r="AT6" s="9"/>
      <c r="AU6" s="9"/>
      <c r="AV6" s="9"/>
      <c r="AW6" s="9"/>
      <c r="AX6" s="9"/>
      <c r="AY6" s="9"/>
      <c r="AZ6" s="9"/>
      <c r="BA6" s="9"/>
      <c r="BB6" s="9"/>
      <c r="BC6" s="6"/>
      <c r="BD6" s="6"/>
      <c r="BE6" s="6"/>
      <c r="BF6" s="6"/>
      <c r="BG6" s="6"/>
      <c r="BH6" s="6"/>
      <c r="BI6" s="6"/>
      <c r="BJ6" s="6"/>
      <c r="BK6" s="9"/>
      <c r="BL6" s="9"/>
      <c r="BM6" s="9"/>
      <c r="BN6" s="9"/>
      <c r="BO6" s="9"/>
      <c r="BP6" s="9"/>
      <c r="BQ6" s="9"/>
      <c r="BR6" s="9"/>
      <c r="BS6" s="9"/>
      <c r="BT6" s="9"/>
      <c r="BU6" s="9"/>
      <c r="BV6" s="9"/>
      <c r="BW6" s="9"/>
      <c r="BX6" s="9"/>
      <c r="BY6" s="9"/>
      <c r="BZ6" s="9"/>
      <c r="CA6" s="9"/>
      <c r="CB6" s="9"/>
      <c r="CC6" s="9"/>
      <c r="CD6" s="9"/>
      <c r="CE6" s="9"/>
      <c r="CF6" s="9"/>
    </row>
    <row r="7" spans="3:84" ht="39" customHeight="1" x14ac:dyDescent="0.15">
      <c r="E7" s="18"/>
      <c r="I7" s="522"/>
      <c r="J7" s="522"/>
      <c r="K7" s="522"/>
      <c r="L7" s="522"/>
      <c r="M7" s="522"/>
      <c r="N7" s="522"/>
      <c r="O7" s="522"/>
      <c r="P7" s="522"/>
      <c r="Q7" s="522"/>
      <c r="R7" s="522"/>
      <c r="S7" s="522"/>
      <c r="T7" s="522"/>
      <c r="U7" s="522"/>
      <c r="V7" s="522"/>
      <c r="W7" s="522"/>
      <c r="X7" s="522"/>
      <c r="Y7" s="522"/>
      <c r="Z7" s="522"/>
      <c r="AA7" s="522"/>
      <c r="AB7" s="522"/>
      <c r="AC7" s="522"/>
      <c r="AD7" s="522"/>
      <c r="AE7" s="9"/>
      <c r="AF7" s="9"/>
      <c r="AG7" s="9"/>
      <c r="AH7" s="9"/>
      <c r="AI7" s="6"/>
      <c r="AJ7" s="6"/>
      <c r="AK7" s="6"/>
      <c r="AL7" s="6"/>
      <c r="AM7" s="6"/>
      <c r="AN7" s="6"/>
      <c r="AO7" s="6"/>
      <c r="AP7" s="6"/>
      <c r="AQ7" s="6"/>
      <c r="AR7" s="9"/>
      <c r="AS7" s="9"/>
      <c r="AT7" s="9"/>
      <c r="AU7" s="9"/>
      <c r="AV7" s="9"/>
      <c r="AW7" s="9"/>
      <c r="AX7" s="9"/>
      <c r="AY7" s="9"/>
      <c r="AZ7" s="9"/>
      <c r="BA7" s="9"/>
      <c r="BB7" s="9"/>
      <c r="BC7" s="6"/>
      <c r="BD7" s="6"/>
      <c r="BE7" s="6"/>
      <c r="BF7" s="6"/>
      <c r="BG7" s="6"/>
      <c r="BH7" s="6"/>
      <c r="BI7" s="6"/>
      <c r="BJ7" s="6"/>
      <c r="BK7" s="9"/>
      <c r="BL7" s="9"/>
      <c r="BM7" s="9"/>
      <c r="BN7" s="9"/>
      <c r="BO7" s="9"/>
      <c r="BP7" s="9"/>
      <c r="BQ7" s="9"/>
      <c r="BR7" s="9"/>
      <c r="BS7" s="9"/>
      <c r="BT7" s="9"/>
      <c r="BU7" s="9"/>
      <c r="BV7" s="9"/>
      <c r="BW7" s="9"/>
      <c r="BX7" s="9"/>
      <c r="BY7" s="9"/>
      <c r="BZ7" s="9"/>
      <c r="CA7" s="9"/>
      <c r="CB7" s="9"/>
      <c r="CC7" s="9"/>
      <c r="CD7" s="9"/>
      <c r="CE7" s="9"/>
      <c r="CF7" s="9"/>
    </row>
    <row r="8" spans="3:84" ht="24" customHeight="1" thickBot="1" x14ac:dyDescent="0.2">
      <c r="C8" s="19" t="s">
        <v>73</v>
      </c>
      <c r="D8" s="18"/>
      <c r="E8" s="18"/>
      <c r="J8" s="455" t="s">
        <v>74</v>
      </c>
      <c r="K8" s="455"/>
      <c r="L8" s="455"/>
      <c r="M8" s="455"/>
      <c r="N8" s="455"/>
      <c r="O8" s="455"/>
      <c r="P8" s="455"/>
      <c r="Q8" s="455"/>
      <c r="R8" s="455"/>
      <c r="S8" s="455" t="s">
        <v>486</v>
      </c>
      <c r="T8" s="455"/>
      <c r="U8" s="455"/>
      <c r="V8" s="455"/>
      <c r="W8" s="455"/>
      <c r="X8" s="455"/>
      <c r="Y8" s="455"/>
      <c r="Z8" s="455"/>
      <c r="AA8" s="455"/>
      <c r="AB8" s="455"/>
      <c r="AC8" s="455"/>
      <c r="AD8" s="20" t="s">
        <v>75</v>
      </c>
      <c r="AI8" s="711" t="s">
        <v>416</v>
      </c>
      <c r="AJ8" s="712"/>
      <c r="AK8" s="712"/>
    </row>
    <row r="9" spans="3:84" ht="32.1" customHeight="1" thickBot="1" x14ac:dyDescent="0.2">
      <c r="C9" s="505" t="s">
        <v>76</v>
      </c>
      <c r="D9" s="506"/>
      <c r="E9" s="507"/>
      <c r="F9" s="507"/>
      <c r="G9" s="507"/>
      <c r="H9" s="507"/>
      <c r="I9" s="507"/>
      <c r="J9" s="424" t="s">
        <v>77</v>
      </c>
      <c r="K9" s="425"/>
      <c r="L9" s="425"/>
      <c r="M9" s="425"/>
      <c r="N9" s="425"/>
      <c r="O9" s="425"/>
      <c r="P9" s="425"/>
      <c r="Q9" s="425"/>
      <c r="R9" s="426"/>
      <c r="S9" s="424" t="s">
        <v>600</v>
      </c>
      <c r="T9" s="425"/>
      <c r="U9" s="425"/>
      <c r="V9" s="425"/>
      <c r="W9" s="425"/>
      <c r="X9" s="425"/>
      <c r="Y9" s="425"/>
      <c r="Z9" s="425"/>
      <c r="AA9" s="425"/>
      <c r="AB9" s="425"/>
      <c r="AC9" s="426"/>
      <c r="AD9" s="22" t="s">
        <v>79</v>
      </c>
      <c r="AI9" s="21" t="s">
        <v>80</v>
      </c>
      <c r="AJ9" s="21"/>
      <c r="AK9" s="21" t="s">
        <v>81</v>
      </c>
    </row>
    <row r="10" spans="3:84" ht="22.5" customHeight="1" thickBot="1" x14ac:dyDescent="0.2">
      <c r="C10" s="305" t="s">
        <v>549</v>
      </c>
      <c r="D10" s="283"/>
      <c r="E10" s="284"/>
      <c r="F10" s="284"/>
      <c r="G10" s="284"/>
      <c r="H10" s="284"/>
      <c r="I10" s="284"/>
      <c r="J10" s="285"/>
      <c r="K10" s="285"/>
      <c r="L10" s="285"/>
      <c r="M10" s="285"/>
      <c r="N10" s="285"/>
      <c r="O10" s="285"/>
      <c r="P10" s="285"/>
      <c r="Q10" s="285"/>
      <c r="R10" s="285"/>
      <c r="S10" s="286"/>
      <c r="T10" s="286"/>
      <c r="U10" s="286"/>
      <c r="V10" s="286"/>
      <c r="W10" s="286"/>
      <c r="X10" s="286"/>
      <c r="Y10" s="286"/>
      <c r="Z10" s="286"/>
      <c r="AA10" s="286"/>
      <c r="AB10" s="286"/>
      <c r="AC10" s="286"/>
      <c r="AD10" s="287"/>
      <c r="AI10" s="21"/>
      <c r="AJ10" s="21"/>
      <c r="AK10" s="21"/>
    </row>
    <row r="11" spans="3:84" ht="30" customHeight="1" x14ac:dyDescent="0.15">
      <c r="C11" s="520" t="s">
        <v>547</v>
      </c>
      <c r="D11" s="462"/>
      <c r="E11" s="462"/>
      <c r="F11" s="462"/>
      <c r="G11" s="462"/>
      <c r="H11" s="462"/>
      <c r="I11" s="521"/>
      <c r="J11" s="475" t="s">
        <v>69</v>
      </c>
      <c r="K11" s="476" t="s">
        <v>311</v>
      </c>
      <c r="L11" s="476"/>
      <c r="M11" s="294"/>
      <c r="N11" s="295"/>
      <c r="O11" s="477" t="s">
        <v>84</v>
      </c>
      <c r="P11" s="461" t="s">
        <v>312</v>
      </c>
      <c r="Q11" s="462"/>
      <c r="R11" s="296"/>
      <c r="S11" s="469" t="s">
        <v>606</v>
      </c>
      <c r="T11" s="470"/>
      <c r="U11" s="470"/>
      <c r="V11" s="470"/>
      <c r="W11" s="470"/>
      <c r="X11" s="470"/>
      <c r="Y11" s="470"/>
      <c r="Z11" s="470"/>
      <c r="AA11" s="470"/>
      <c r="AB11" s="470"/>
      <c r="AC11" s="471"/>
      <c r="AD11" s="468"/>
      <c r="AF11" s="42" t="str">
        <f>J11</f>
        <v>□</v>
      </c>
      <c r="AI11" s="43" t="str">
        <f>IF(AF11&amp;AF12="■□","●適合",IF(AF11&amp;AF12="□■","◆未達",IF(AF11&amp;AF12="□□","■未答","▼矛盾")))</f>
        <v>■未答</v>
      </c>
      <c r="AJ11" s="21"/>
      <c r="AK11" s="21"/>
      <c r="AM11" s="37" t="s">
        <v>86</v>
      </c>
      <c r="AN11" s="46" t="s">
        <v>87</v>
      </c>
      <c r="AO11" s="46" t="s">
        <v>88</v>
      </c>
      <c r="AP11" s="46" t="s">
        <v>89</v>
      </c>
      <c r="AQ11" s="46" t="s">
        <v>90</v>
      </c>
    </row>
    <row r="12" spans="3:84" ht="30" customHeight="1" x14ac:dyDescent="0.15">
      <c r="C12" s="412"/>
      <c r="D12" s="391"/>
      <c r="E12" s="391"/>
      <c r="F12" s="391"/>
      <c r="G12" s="391"/>
      <c r="H12" s="391"/>
      <c r="I12" s="422"/>
      <c r="J12" s="395"/>
      <c r="K12" s="396"/>
      <c r="L12" s="396"/>
      <c r="M12" s="289"/>
      <c r="N12" s="291"/>
      <c r="O12" s="388"/>
      <c r="P12" s="391"/>
      <c r="Q12" s="391"/>
      <c r="R12" s="292"/>
      <c r="S12" s="472"/>
      <c r="T12" s="473"/>
      <c r="U12" s="473"/>
      <c r="V12" s="473"/>
      <c r="W12" s="473"/>
      <c r="X12" s="473"/>
      <c r="Y12" s="473"/>
      <c r="Z12" s="473"/>
      <c r="AA12" s="473"/>
      <c r="AB12" s="473"/>
      <c r="AC12" s="474"/>
      <c r="AD12" s="401"/>
      <c r="AF12" s="9" t="str">
        <f>O11</f>
        <v>□</v>
      </c>
      <c r="AI12" s="21"/>
      <c r="AJ12" s="21"/>
      <c r="AK12" s="21"/>
      <c r="AN12" s="43" t="s">
        <v>65</v>
      </c>
      <c r="AO12" s="43" t="s">
        <v>66</v>
      </c>
      <c r="AP12" s="45" t="s">
        <v>91</v>
      </c>
      <c r="AQ12" s="45" t="s">
        <v>67</v>
      </c>
    </row>
    <row r="13" spans="3:84" ht="32.25" customHeight="1" x14ac:dyDescent="0.15">
      <c r="C13" s="306" t="s">
        <v>554</v>
      </c>
      <c r="D13" s="308"/>
      <c r="E13" s="308"/>
      <c r="F13" s="308"/>
      <c r="G13" s="308"/>
      <c r="H13" s="308"/>
      <c r="I13" s="309"/>
      <c r="J13" s="340"/>
      <c r="K13" s="403"/>
      <c r="L13" s="403"/>
      <c r="M13" s="340"/>
      <c r="N13" s="403"/>
      <c r="O13" s="403"/>
      <c r="P13" s="403"/>
      <c r="Q13" s="312"/>
      <c r="R13" s="312"/>
      <c r="S13" s="364" t="s">
        <v>555</v>
      </c>
      <c r="T13" s="365"/>
      <c r="U13" s="365"/>
      <c r="V13" s="365"/>
      <c r="W13" s="365"/>
      <c r="X13" s="365"/>
      <c r="Y13" s="365"/>
      <c r="Z13" s="365"/>
      <c r="AA13" s="365"/>
      <c r="AB13" s="365"/>
      <c r="AC13" s="366"/>
      <c r="AD13" s="400"/>
      <c r="AI13" s="21"/>
      <c r="AJ13" s="21"/>
      <c r="AK13" s="21"/>
    </row>
    <row r="14" spans="3:84" ht="15.75" customHeight="1" x14ac:dyDescent="0.15">
      <c r="C14" s="411"/>
      <c r="D14" s="413" t="s">
        <v>556</v>
      </c>
      <c r="E14" s="365"/>
      <c r="F14" s="365"/>
      <c r="G14" s="365"/>
      <c r="H14" s="365"/>
      <c r="I14" s="366"/>
      <c r="J14" s="393" t="s">
        <v>557</v>
      </c>
      <c r="K14" s="381" t="s">
        <v>311</v>
      </c>
      <c r="L14" s="381"/>
      <c r="M14" s="336"/>
      <c r="N14" s="337"/>
      <c r="O14" s="362" t="s">
        <v>558</v>
      </c>
      <c r="P14" s="389" t="s">
        <v>312</v>
      </c>
      <c r="Q14" s="390"/>
      <c r="R14" s="313"/>
      <c r="S14" s="367"/>
      <c r="T14" s="368"/>
      <c r="U14" s="368"/>
      <c r="V14" s="368"/>
      <c r="W14" s="368"/>
      <c r="X14" s="368"/>
      <c r="Y14" s="368"/>
      <c r="Z14" s="368"/>
      <c r="AA14" s="368"/>
      <c r="AB14" s="368"/>
      <c r="AC14" s="369"/>
      <c r="AD14" s="402"/>
      <c r="AF14" s="42" t="str">
        <f>J14</f>
        <v>□</v>
      </c>
      <c r="AI14" s="43" t="str">
        <f>IF(AF14&amp;AF15="■□","●適合",IF(AF14&amp;AF15="□■","◆未達",IF(AF14&amp;AF15="□□","■未答","▼矛盾")))</f>
        <v>■未答</v>
      </c>
      <c r="AJ14" s="21"/>
      <c r="AK14" s="21"/>
      <c r="AM14" s="37" t="s">
        <v>86</v>
      </c>
      <c r="AN14" s="46" t="s">
        <v>87</v>
      </c>
      <c r="AO14" s="46" t="s">
        <v>88</v>
      </c>
      <c r="AP14" s="46" t="s">
        <v>89</v>
      </c>
      <c r="AQ14" s="46" t="s">
        <v>90</v>
      </c>
    </row>
    <row r="15" spans="3:84" ht="15.75" customHeight="1" x14ac:dyDescent="0.15">
      <c r="C15" s="412"/>
      <c r="D15" s="370"/>
      <c r="E15" s="371"/>
      <c r="F15" s="371"/>
      <c r="G15" s="371"/>
      <c r="H15" s="371"/>
      <c r="I15" s="372"/>
      <c r="J15" s="395"/>
      <c r="K15" s="396"/>
      <c r="L15" s="396"/>
      <c r="M15" s="331"/>
      <c r="N15" s="332"/>
      <c r="O15" s="388"/>
      <c r="P15" s="391"/>
      <c r="Q15" s="391"/>
      <c r="R15" s="314"/>
      <c r="S15" s="370"/>
      <c r="T15" s="371"/>
      <c r="U15" s="371"/>
      <c r="V15" s="371"/>
      <c r="W15" s="371"/>
      <c r="X15" s="371"/>
      <c r="Y15" s="371"/>
      <c r="Z15" s="371"/>
      <c r="AA15" s="371"/>
      <c r="AB15" s="371"/>
      <c r="AC15" s="372"/>
      <c r="AD15" s="401"/>
      <c r="AF15" s="9" t="str">
        <f>O14</f>
        <v>□</v>
      </c>
      <c r="AI15" s="21"/>
      <c r="AJ15" s="21"/>
      <c r="AK15" s="21"/>
      <c r="AN15" s="43" t="s">
        <v>65</v>
      </c>
      <c r="AO15" s="43" t="s">
        <v>66</v>
      </c>
      <c r="AP15" s="45" t="s">
        <v>91</v>
      </c>
      <c r="AQ15" s="45" t="s">
        <v>67</v>
      </c>
    </row>
    <row r="16" spans="3:84" ht="32.25" customHeight="1" x14ac:dyDescent="0.15">
      <c r="C16" s="306" t="s">
        <v>559</v>
      </c>
      <c r="D16" s="308"/>
      <c r="E16" s="308"/>
      <c r="F16" s="308"/>
      <c r="G16" s="308"/>
      <c r="H16" s="308"/>
      <c r="I16" s="309"/>
      <c r="J16" s="317"/>
      <c r="K16" s="315"/>
      <c r="L16" s="315"/>
      <c r="M16" s="312"/>
      <c r="N16" s="312"/>
      <c r="O16" s="315"/>
      <c r="P16" s="315"/>
      <c r="Q16" s="315"/>
      <c r="R16" s="315"/>
      <c r="S16" s="364" t="s">
        <v>555</v>
      </c>
      <c r="T16" s="365"/>
      <c r="U16" s="365"/>
      <c r="V16" s="365"/>
      <c r="W16" s="365"/>
      <c r="X16" s="365"/>
      <c r="Y16" s="365"/>
      <c r="Z16" s="365"/>
      <c r="AA16" s="365"/>
      <c r="AB16" s="365"/>
      <c r="AC16" s="366"/>
      <c r="AD16" s="290"/>
      <c r="AI16" s="21"/>
      <c r="AJ16" s="21"/>
      <c r="AK16" s="21"/>
    </row>
    <row r="17" spans="3:43" ht="16.5" customHeight="1" x14ac:dyDescent="0.15">
      <c r="C17" s="306"/>
      <c r="D17" s="419" t="s">
        <v>560</v>
      </c>
      <c r="E17" s="390"/>
      <c r="F17" s="390"/>
      <c r="G17" s="390"/>
      <c r="H17" s="390"/>
      <c r="I17" s="420"/>
      <c r="J17" s="393" t="s">
        <v>557</v>
      </c>
      <c r="K17" s="381" t="s">
        <v>311</v>
      </c>
      <c r="L17" s="381"/>
      <c r="M17" s="336"/>
      <c r="N17" s="337"/>
      <c r="O17" s="362" t="s">
        <v>558</v>
      </c>
      <c r="P17" s="389" t="s">
        <v>312</v>
      </c>
      <c r="Q17" s="390"/>
      <c r="R17" s="313"/>
      <c r="S17" s="367"/>
      <c r="T17" s="368"/>
      <c r="U17" s="368"/>
      <c r="V17" s="368"/>
      <c r="W17" s="368"/>
      <c r="X17" s="368"/>
      <c r="Y17" s="368"/>
      <c r="Z17" s="368"/>
      <c r="AA17" s="368"/>
      <c r="AB17" s="368"/>
      <c r="AC17" s="369"/>
      <c r="AD17" s="400"/>
      <c r="AF17" s="42" t="str">
        <f>J17</f>
        <v>□</v>
      </c>
      <c r="AI17" s="43" t="str">
        <f>IF(AF17&amp;AF18="■□","●適合",IF(AF17&amp;AF18="□■","◆未達",IF(AF17&amp;AF18="□□","■未答","▼矛盾")))</f>
        <v>■未答</v>
      </c>
      <c r="AJ17" s="21"/>
      <c r="AK17" s="21"/>
      <c r="AM17" s="37" t="s">
        <v>86</v>
      </c>
      <c r="AN17" s="46" t="s">
        <v>87</v>
      </c>
      <c r="AO17" s="46" t="s">
        <v>88</v>
      </c>
      <c r="AP17" s="46" t="s">
        <v>89</v>
      </c>
      <c r="AQ17" s="46" t="s">
        <v>90</v>
      </c>
    </row>
    <row r="18" spans="3:43" ht="16.5" customHeight="1" x14ac:dyDescent="0.15">
      <c r="C18" s="306"/>
      <c r="D18" s="421"/>
      <c r="E18" s="391"/>
      <c r="F18" s="391"/>
      <c r="G18" s="391"/>
      <c r="H18" s="391"/>
      <c r="I18" s="422"/>
      <c r="J18" s="395"/>
      <c r="K18" s="396"/>
      <c r="L18" s="396"/>
      <c r="M18" s="331"/>
      <c r="N18" s="332"/>
      <c r="O18" s="388"/>
      <c r="P18" s="391"/>
      <c r="Q18" s="391"/>
      <c r="R18" s="316"/>
      <c r="S18" s="367"/>
      <c r="T18" s="368"/>
      <c r="U18" s="368"/>
      <c r="V18" s="368"/>
      <c r="W18" s="368"/>
      <c r="X18" s="368"/>
      <c r="Y18" s="368"/>
      <c r="Z18" s="368"/>
      <c r="AA18" s="368"/>
      <c r="AB18" s="368"/>
      <c r="AC18" s="369"/>
      <c r="AD18" s="401"/>
      <c r="AF18" s="9" t="str">
        <f>O17</f>
        <v>□</v>
      </c>
      <c r="AI18" s="21"/>
      <c r="AJ18" s="21"/>
      <c r="AK18" s="21"/>
      <c r="AN18" s="43" t="s">
        <v>65</v>
      </c>
      <c r="AO18" s="43" t="s">
        <v>66</v>
      </c>
      <c r="AP18" s="45" t="s">
        <v>91</v>
      </c>
      <c r="AQ18" s="45" t="s">
        <v>67</v>
      </c>
    </row>
    <row r="19" spans="3:43" ht="16.5" customHeight="1" x14ac:dyDescent="0.15">
      <c r="C19" s="306"/>
      <c r="D19" s="415" t="s">
        <v>561</v>
      </c>
      <c r="E19" s="416"/>
      <c r="F19" s="416"/>
      <c r="G19" s="416"/>
      <c r="H19" s="416"/>
      <c r="I19" s="417"/>
      <c r="J19" s="393" t="s">
        <v>557</v>
      </c>
      <c r="K19" s="381" t="s">
        <v>311</v>
      </c>
      <c r="L19" s="381"/>
      <c r="M19" s="336"/>
      <c r="N19" s="337"/>
      <c r="O19" s="362" t="s">
        <v>558</v>
      </c>
      <c r="P19" s="389" t="s">
        <v>312</v>
      </c>
      <c r="Q19" s="390"/>
      <c r="R19" s="313"/>
      <c r="S19" s="367"/>
      <c r="T19" s="368"/>
      <c r="U19" s="368"/>
      <c r="V19" s="368"/>
      <c r="W19" s="368"/>
      <c r="X19" s="368"/>
      <c r="Y19" s="368"/>
      <c r="Z19" s="368"/>
      <c r="AA19" s="368"/>
      <c r="AB19" s="368"/>
      <c r="AC19" s="369"/>
      <c r="AD19" s="400"/>
      <c r="AF19" s="42" t="str">
        <f>J19</f>
        <v>□</v>
      </c>
      <c r="AI19" s="43" t="str">
        <f>IF(AF19&amp;AF20="■□","●適合",IF(AF19&amp;AF20="□■","◆未達",IF(AF19&amp;AF20="□□","■未答","▼矛盾")))</f>
        <v>■未答</v>
      </c>
      <c r="AJ19" s="21"/>
      <c r="AK19" s="21"/>
      <c r="AM19" s="37" t="s">
        <v>86</v>
      </c>
      <c r="AN19" s="46" t="s">
        <v>87</v>
      </c>
      <c r="AO19" s="46" t="s">
        <v>88</v>
      </c>
      <c r="AP19" s="46" t="s">
        <v>89</v>
      </c>
      <c r="AQ19" s="46" t="s">
        <v>90</v>
      </c>
    </row>
    <row r="20" spans="3:43" ht="16.5" customHeight="1" x14ac:dyDescent="0.15">
      <c r="C20" s="307"/>
      <c r="D20" s="418"/>
      <c r="E20" s="416"/>
      <c r="F20" s="416"/>
      <c r="G20" s="416"/>
      <c r="H20" s="416"/>
      <c r="I20" s="417"/>
      <c r="J20" s="395"/>
      <c r="K20" s="396"/>
      <c r="L20" s="396"/>
      <c r="M20" s="331"/>
      <c r="N20" s="332"/>
      <c r="O20" s="388"/>
      <c r="P20" s="391"/>
      <c r="Q20" s="391"/>
      <c r="R20" s="314"/>
      <c r="S20" s="370"/>
      <c r="T20" s="371"/>
      <c r="U20" s="371"/>
      <c r="V20" s="371"/>
      <c r="W20" s="371"/>
      <c r="X20" s="371"/>
      <c r="Y20" s="371"/>
      <c r="Z20" s="371"/>
      <c r="AA20" s="371"/>
      <c r="AB20" s="371"/>
      <c r="AC20" s="372"/>
      <c r="AD20" s="401"/>
      <c r="AF20" s="9" t="str">
        <f>O19</f>
        <v>□</v>
      </c>
      <c r="AI20" s="21"/>
      <c r="AJ20" s="21"/>
      <c r="AK20" s="21"/>
      <c r="AN20" s="43" t="s">
        <v>65</v>
      </c>
      <c r="AO20" s="43" t="s">
        <v>66</v>
      </c>
      <c r="AP20" s="45" t="s">
        <v>91</v>
      </c>
      <c r="AQ20" s="45" t="s">
        <v>67</v>
      </c>
    </row>
    <row r="21" spans="3:43" ht="32.25" customHeight="1" x14ac:dyDescent="0.15">
      <c r="C21" s="306" t="s">
        <v>562</v>
      </c>
      <c r="D21" s="308"/>
      <c r="E21" s="308"/>
      <c r="F21" s="308"/>
      <c r="G21" s="308"/>
      <c r="H21" s="308"/>
      <c r="I21" s="309"/>
      <c r="J21" s="317"/>
      <c r="K21" s="315"/>
      <c r="L21" s="315"/>
      <c r="M21" s="312"/>
      <c r="N21" s="312"/>
      <c r="O21" s="315"/>
      <c r="P21" s="315"/>
      <c r="Q21" s="315"/>
      <c r="R21" s="315"/>
      <c r="S21" s="317"/>
      <c r="T21" s="315"/>
      <c r="U21" s="315"/>
      <c r="V21" s="315"/>
      <c r="W21" s="315"/>
      <c r="X21" s="315"/>
      <c r="Y21" s="315"/>
      <c r="Z21" s="315"/>
      <c r="AA21" s="315"/>
      <c r="AB21" s="315"/>
      <c r="AC21" s="318"/>
      <c r="AD21" s="290"/>
      <c r="AI21" s="21"/>
      <c r="AJ21" s="21"/>
      <c r="AK21" s="21"/>
    </row>
    <row r="22" spans="3:43" ht="15" customHeight="1" x14ac:dyDescent="0.15">
      <c r="C22" s="306"/>
      <c r="D22" s="413" t="s">
        <v>563</v>
      </c>
      <c r="E22" s="365"/>
      <c r="F22" s="365"/>
      <c r="G22" s="365"/>
      <c r="H22" s="365"/>
      <c r="I22" s="366"/>
      <c r="J22" s="393" t="s">
        <v>557</v>
      </c>
      <c r="K22" s="381" t="s">
        <v>526</v>
      </c>
      <c r="L22" s="381"/>
      <c r="M22" s="336"/>
      <c r="N22" s="408" t="s">
        <v>557</v>
      </c>
      <c r="O22" s="381" t="s">
        <v>527</v>
      </c>
      <c r="P22" s="381"/>
      <c r="Q22" s="381"/>
      <c r="R22" s="313"/>
      <c r="S22" s="404" t="s">
        <v>564</v>
      </c>
      <c r="T22" s="405"/>
      <c r="U22" s="405"/>
      <c r="V22" s="405"/>
      <c r="W22" s="405"/>
      <c r="X22" s="405"/>
      <c r="Y22" s="405"/>
      <c r="Z22" s="405"/>
      <c r="AA22" s="405"/>
      <c r="AB22" s="405"/>
      <c r="AC22" s="406"/>
      <c r="AD22" s="400"/>
      <c r="AF22" s="42" t="str">
        <f>J22</f>
        <v>□</v>
      </c>
      <c r="AG22" s="1">
        <f>IF(J22="■",1,IF(N22="■",1,0))</f>
        <v>0</v>
      </c>
      <c r="AI22" s="43" t="str">
        <f>IF(AF22&amp;AF23="■□","●適合",IF(AF22&amp;AF23="□■","●適合",IF(AF22&amp;AF23="□□","■未答","▼矛盾")))</f>
        <v>■未答</v>
      </c>
      <c r="AJ22" s="21"/>
      <c r="AK22" s="21"/>
      <c r="AM22" s="37" t="s">
        <v>86</v>
      </c>
      <c r="AN22" s="46" t="s">
        <v>87</v>
      </c>
      <c r="AO22" s="46" t="s">
        <v>88</v>
      </c>
      <c r="AP22" s="46" t="s">
        <v>89</v>
      </c>
      <c r="AQ22" s="46" t="s">
        <v>90</v>
      </c>
    </row>
    <row r="23" spans="3:43" ht="15" customHeight="1" x14ac:dyDescent="0.15">
      <c r="C23" s="306"/>
      <c r="D23" s="423"/>
      <c r="E23" s="368"/>
      <c r="F23" s="368"/>
      <c r="G23" s="368"/>
      <c r="H23" s="368"/>
      <c r="I23" s="369"/>
      <c r="J23" s="414"/>
      <c r="K23" s="410"/>
      <c r="L23" s="410"/>
      <c r="M23" s="341"/>
      <c r="N23" s="409"/>
      <c r="O23" s="410"/>
      <c r="P23" s="410"/>
      <c r="Q23" s="410"/>
      <c r="R23" s="319"/>
      <c r="S23" s="342"/>
      <c r="T23" s="320"/>
      <c r="U23" s="320"/>
      <c r="V23" s="320"/>
      <c r="W23" s="320"/>
      <c r="X23" s="320"/>
      <c r="Y23" s="320"/>
      <c r="Z23" s="320"/>
      <c r="AA23" s="320"/>
      <c r="AB23" s="320"/>
      <c r="AC23" s="321"/>
      <c r="AD23" s="464"/>
      <c r="AF23" s="1" t="str">
        <f>N22</f>
        <v>□</v>
      </c>
      <c r="AI23" s="21"/>
      <c r="AJ23" s="21"/>
      <c r="AK23" s="21"/>
      <c r="AN23" s="43" t="s">
        <v>65</v>
      </c>
      <c r="AO23" s="43" t="s">
        <v>65</v>
      </c>
      <c r="AP23" s="45" t="s">
        <v>91</v>
      </c>
      <c r="AQ23" s="45" t="s">
        <v>67</v>
      </c>
    </row>
    <row r="24" spans="3:43" ht="21.75" customHeight="1" x14ac:dyDescent="0.15">
      <c r="C24" s="306"/>
      <c r="D24" s="367"/>
      <c r="E24" s="368"/>
      <c r="F24" s="368"/>
      <c r="G24" s="368"/>
      <c r="H24" s="368"/>
      <c r="I24" s="369"/>
      <c r="J24" s="343" t="s">
        <v>557</v>
      </c>
      <c r="K24" s="478" t="s">
        <v>523</v>
      </c>
      <c r="L24" s="478"/>
      <c r="M24" s="341"/>
      <c r="N24" s="344"/>
      <c r="O24" s="341"/>
      <c r="P24" s="345"/>
      <c r="Q24" s="345"/>
      <c r="R24" s="319"/>
      <c r="S24" s="322"/>
      <c r="T24" s="308"/>
      <c r="U24" s="308"/>
      <c r="V24" s="308"/>
      <c r="W24" s="308"/>
      <c r="X24" s="308"/>
      <c r="Y24" s="308"/>
      <c r="Z24" s="308"/>
      <c r="AA24" s="308"/>
      <c r="AB24" s="308"/>
      <c r="AC24" s="309"/>
      <c r="AD24" s="464"/>
      <c r="AF24" s="42" t="str">
        <f>J24</f>
        <v>□</v>
      </c>
      <c r="AI24" s="43" t="str">
        <f>IF(AF24&amp;AF25="■□","●適合",IF(AF24&amp;AF25="□■","◆未達",IF(AF24&amp;AF25="□□","■未答","▼矛盾")))</f>
        <v>■未答</v>
      </c>
      <c r="AJ24" s="21"/>
      <c r="AK24" s="297" t="str">
        <f>IF(AG22=1,IF(AND(J22&amp;N22="■□",Y25&gt;=130),"●適合",IF(AND(J22&amp;N22="□■",Y25&gt;=120),"●適合","◆未達")),"■未答")</f>
        <v>■未答</v>
      </c>
      <c r="AM24" s="37" t="s">
        <v>86</v>
      </c>
      <c r="AN24" s="46" t="s">
        <v>87</v>
      </c>
      <c r="AO24" s="46" t="s">
        <v>88</v>
      </c>
      <c r="AP24" s="46" t="s">
        <v>89</v>
      </c>
      <c r="AQ24" s="46" t="s">
        <v>90</v>
      </c>
    </row>
    <row r="25" spans="3:43" ht="21.75" customHeight="1" x14ac:dyDescent="0.15">
      <c r="C25" s="306"/>
      <c r="D25" s="385"/>
      <c r="E25" s="386"/>
      <c r="F25" s="386"/>
      <c r="G25" s="386"/>
      <c r="H25" s="386"/>
      <c r="I25" s="387"/>
      <c r="J25" s="346" t="s">
        <v>558</v>
      </c>
      <c r="K25" s="347" t="s">
        <v>524</v>
      </c>
      <c r="L25" s="347"/>
      <c r="M25" s="331"/>
      <c r="N25" s="332"/>
      <c r="O25" s="331"/>
      <c r="P25" s="347"/>
      <c r="Q25" s="347"/>
      <c r="R25" s="314"/>
      <c r="S25" s="348" t="s">
        <v>525</v>
      </c>
      <c r="T25" s="323"/>
      <c r="U25" s="323"/>
      <c r="V25" s="323"/>
      <c r="W25" s="323"/>
      <c r="X25" s="323"/>
      <c r="Y25" s="407"/>
      <c r="Z25" s="407"/>
      <c r="AA25" s="407"/>
      <c r="AB25" s="323" t="s">
        <v>565</v>
      </c>
      <c r="AC25" s="324"/>
      <c r="AD25" s="465"/>
      <c r="AF25" s="9" t="str">
        <f>J25</f>
        <v>□</v>
      </c>
      <c r="AI25" s="21"/>
      <c r="AJ25" s="21"/>
      <c r="AK25" s="21"/>
      <c r="AN25" s="43" t="s">
        <v>65</v>
      </c>
      <c r="AO25" s="43" t="s">
        <v>66</v>
      </c>
      <c r="AP25" s="45" t="s">
        <v>91</v>
      </c>
      <c r="AQ25" s="45" t="s">
        <v>67</v>
      </c>
    </row>
    <row r="26" spans="3:43" ht="14.25" customHeight="1" x14ac:dyDescent="0.15">
      <c r="C26" s="306"/>
      <c r="D26" s="413" t="s">
        <v>566</v>
      </c>
      <c r="E26" s="365"/>
      <c r="F26" s="365"/>
      <c r="G26" s="365"/>
      <c r="H26" s="365"/>
      <c r="I26" s="366"/>
      <c r="J26" s="393" t="s">
        <v>557</v>
      </c>
      <c r="K26" s="381" t="s">
        <v>526</v>
      </c>
      <c r="L26" s="381"/>
      <c r="M26" s="336"/>
      <c r="N26" s="408" t="s">
        <v>557</v>
      </c>
      <c r="O26" s="381" t="s">
        <v>527</v>
      </c>
      <c r="P26" s="381"/>
      <c r="Q26" s="381"/>
      <c r="R26" s="313"/>
      <c r="S26" s="404" t="s">
        <v>564</v>
      </c>
      <c r="T26" s="466"/>
      <c r="U26" s="466"/>
      <c r="V26" s="466"/>
      <c r="W26" s="466"/>
      <c r="X26" s="466"/>
      <c r="Y26" s="466"/>
      <c r="Z26" s="466"/>
      <c r="AA26" s="466"/>
      <c r="AB26" s="466"/>
      <c r="AC26" s="467"/>
      <c r="AD26" s="373"/>
      <c r="AF26" s="42" t="str">
        <f>J26</f>
        <v>□</v>
      </c>
      <c r="AG26" s="1">
        <f>IF(J26="■",1,IF(N26="■",1,0))</f>
        <v>0</v>
      </c>
      <c r="AI26" s="43" t="str">
        <f>IF(AF26&amp;AF27="■□","●適合",IF(AF26&amp;AF27="□■","●適合",IF(AF26&amp;AF27="□□","■未答","▼矛盾")))</f>
        <v>■未答</v>
      </c>
      <c r="AJ26" s="21"/>
      <c r="AK26" s="21"/>
      <c r="AM26" s="37" t="s">
        <v>86</v>
      </c>
      <c r="AN26" s="46" t="s">
        <v>87</v>
      </c>
      <c r="AO26" s="46" t="s">
        <v>88</v>
      </c>
      <c r="AP26" s="46" t="s">
        <v>89</v>
      </c>
      <c r="AQ26" s="46" t="s">
        <v>90</v>
      </c>
    </row>
    <row r="27" spans="3:43" ht="14.25" customHeight="1" x14ac:dyDescent="0.15">
      <c r="C27" s="306"/>
      <c r="D27" s="423"/>
      <c r="E27" s="368"/>
      <c r="F27" s="368"/>
      <c r="G27" s="368"/>
      <c r="H27" s="368"/>
      <c r="I27" s="369"/>
      <c r="J27" s="414"/>
      <c r="K27" s="410"/>
      <c r="L27" s="410"/>
      <c r="M27" s="341"/>
      <c r="N27" s="409"/>
      <c r="O27" s="410"/>
      <c r="P27" s="410"/>
      <c r="Q27" s="410"/>
      <c r="R27" s="319"/>
      <c r="S27" s="342"/>
      <c r="T27" s="349"/>
      <c r="U27" s="349"/>
      <c r="V27" s="349"/>
      <c r="W27" s="349"/>
      <c r="X27" s="349"/>
      <c r="Y27" s="349"/>
      <c r="Z27" s="349"/>
      <c r="AA27" s="349"/>
      <c r="AB27" s="349"/>
      <c r="AC27" s="350"/>
      <c r="AD27" s="463"/>
      <c r="AF27" s="1" t="str">
        <f>N26</f>
        <v>□</v>
      </c>
      <c r="AI27" s="21"/>
      <c r="AJ27" s="21"/>
      <c r="AK27" s="21"/>
      <c r="AN27" s="43" t="s">
        <v>65</v>
      </c>
      <c r="AO27" s="43" t="s">
        <v>65</v>
      </c>
      <c r="AP27" s="45" t="s">
        <v>91</v>
      </c>
      <c r="AQ27" s="45" t="s">
        <v>67</v>
      </c>
    </row>
    <row r="28" spans="3:43" ht="23.25" customHeight="1" x14ac:dyDescent="0.15">
      <c r="C28" s="306"/>
      <c r="D28" s="423"/>
      <c r="E28" s="368"/>
      <c r="F28" s="368"/>
      <c r="G28" s="368"/>
      <c r="H28" s="368"/>
      <c r="I28" s="369"/>
      <c r="J28" s="343" t="s">
        <v>557</v>
      </c>
      <c r="K28" s="478" t="s">
        <v>523</v>
      </c>
      <c r="L28" s="478"/>
      <c r="M28" s="341"/>
      <c r="N28" s="344"/>
      <c r="O28" s="341"/>
      <c r="P28" s="345"/>
      <c r="Q28" s="345"/>
      <c r="R28" s="319"/>
      <c r="S28" s="322"/>
      <c r="T28" s="308"/>
      <c r="U28" s="308"/>
      <c r="V28" s="308"/>
      <c r="W28" s="308"/>
      <c r="X28" s="308"/>
      <c r="Y28" s="308"/>
      <c r="Z28" s="308"/>
      <c r="AA28" s="308"/>
      <c r="AB28" s="308"/>
      <c r="AC28" s="309"/>
      <c r="AD28" s="463"/>
      <c r="AF28" s="42" t="str">
        <f>J28</f>
        <v>□</v>
      </c>
      <c r="AI28" s="43" t="str">
        <f>IF(AF28&amp;AF29="■□","●適合",IF(AF28&amp;AF29="□■","◆未達",IF(AF28&amp;AF29="□□","■未答","▼矛盾")))</f>
        <v>■未答</v>
      </c>
      <c r="AJ28" s="21"/>
      <c r="AK28" s="297" t="str">
        <f>IF(AG26=1,IF(AND(J26&amp;N26="■□",Y29&gt;=2),"●適合",IF(AND(J26&amp;N26="□■",Y29&gt;=1.8),"●適合","◆未達")),"■未答")</f>
        <v>■未答</v>
      </c>
      <c r="AM28" s="37" t="s">
        <v>86</v>
      </c>
      <c r="AN28" s="46" t="s">
        <v>87</v>
      </c>
      <c r="AO28" s="46" t="s">
        <v>88</v>
      </c>
      <c r="AP28" s="46" t="s">
        <v>89</v>
      </c>
      <c r="AQ28" s="46" t="s">
        <v>90</v>
      </c>
    </row>
    <row r="29" spans="3:43" ht="23.25" customHeight="1" x14ac:dyDescent="0.15">
      <c r="C29" s="307"/>
      <c r="D29" s="385"/>
      <c r="E29" s="386"/>
      <c r="F29" s="386"/>
      <c r="G29" s="386"/>
      <c r="H29" s="386"/>
      <c r="I29" s="387"/>
      <c r="J29" s="346" t="s">
        <v>558</v>
      </c>
      <c r="K29" s="347" t="s">
        <v>524</v>
      </c>
      <c r="L29" s="347"/>
      <c r="M29" s="331"/>
      <c r="N29" s="332"/>
      <c r="O29" s="331"/>
      <c r="P29" s="347"/>
      <c r="Q29" s="347"/>
      <c r="R29" s="314"/>
      <c r="S29" s="348" t="s">
        <v>528</v>
      </c>
      <c r="T29" s="323"/>
      <c r="U29" s="323"/>
      <c r="V29" s="323"/>
      <c r="W29" s="323"/>
      <c r="X29" s="323"/>
      <c r="Y29" s="407"/>
      <c r="Z29" s="407"/>
      <c r="AA29" s="407"/>
      <c r="AB29" s="323" t="s">
        <v>567</v>
      </c>
      <c r="AC29" s="324"/>
      <c r="AD29" s="374"/>
      <c r="AF29" s="9" t="str">
        <f>J29</f>
        <v>□</v>
      </c>
      <c r="AI29" s="21"/>
      <c r="AJ29" s="21"/>
      <c r="AK29" s="21"/>
      <c r="AN29" s="43" t="s">
        <v>65</v>
      </c>
      <c r="AO29" s="43" t="s">
        <v>66</v>
      </c>
      <c r="AP29" s="45" t="s">
        <v>91</v>
      </c>
      <c r="AQ29" s="45" t="s">
        <v>67</v>
      </c>
    </row>
    <row r="30" spans="3:43" ht="32.25" customHeight="1" x14ac:dyDescent="0.15">
      <c r="C30" s="397" t="s">
        <v>568</v>
      </c>
      <c r="D30" s="398"/>
      <c r="E30" s="398"/>
      <c r="F30" s="398"/>
      <c r="G30" s="398"/>
      <c r="H30" s="398"/>
      <c r="I30" s="399"/>
      <c r="J30" s="317"/>
      <c r="K30" s="315"/>
      <c r="L30" s="315"/>
      <c r="M30" s="312"/>
      <c r="N30" s="312"/>
      <c r="O30" s="315"/>
      <c r="P30" s="315"/>
      <c r="Q30" s="315"/>
      <c r="R30" s="315"/>
      <c r="S30" s="364" t="s">
        <v>569</v>
      </c>
      <c r="T30" s="365"/>
      <c r="U30" s="365"/>
      <c r="V30" s="365"/>
      <c r="W30" s="365"/>
      <c r="X30" s="365"/>
      <c r="Y30" s="365"/>
      <c r="Z30" s="365"/>
      <c r="AA30" s="365"/>
      <c r="AB30" s="365"/>
      <c r="AC30" s="366"/>
      <c r="AD30" s="293"/>
      <c r="AI30" s="21"/>
      <c r="AJ30" s="21"/>
      <c r="AK30" s="21"/>
    </row>
    <row r="31" spans="3:43" ht="14.25" customHeight="1" x14ac:dyDescent="0.15">
      <c r="C31" s="306"/>
      <c r="D31" s="419" t="s">
        <v>570</v>
      </c>
      <c r="E31" s="390"/>
      <c r="F31" s="390"/>
      <c r="G31" s="390"/>
      <c r="H31" s="390"/>
      <c r="I31" s="420"/>
      <c r="J31" s="393" t="s">
        <v>557</v>
      </c>
      <c r="K31" s="381" t="s">
        <v>311</v>
      </c>
      <c r="L31" s="381"/>
      <c r="M31" s="336"/>
      <c r="N31" s="337"/>
      <c r="O31" s="362" t="s">
        <v>558</v>
      </c>
      <c r="P31" s="389" t="s">
        <v>312</v>
      </c>
      <c r="Q31" s="390"/>
      <c r="R31" s="313"/>
      <c r="S31" s="367"/>
      <c r="T31" s="368"/>
      <c r="U31" s="368"/>
      <c r="V31" s="368"/>
      <c r="W31" s="368"/>
      <c r="X31" s="368"/>
      <c r="Y31" s="368"/>
      <c r="Z31" s="368"/>
      <c r="AA31" s="368"/>
      <c r="AB31" s="368"/>
      <c r="AC31" s="369"/>
      <c r="AD31" s="373"/>
      <c r="AF31" s="42" t="str">
        <f>J31</f>
        <v>□</v>
      </c>
      <c r="AI31" s="43" t="str">
        <f>IF(AF31&amp;AF32="■□","●適合",IF(AF31&amp;AF32="□■","◆未達",IF(AF31&amp;AF32="□□","■未答","▼矛盾")))</f>
        <v>■未答</v>
      </c>
      <c r="AJ31" s="21"/>
      <c r="AK31" s="21"/>
      <c r="AM31" s="37" t="s">
        <v>86</v>
      </c>
      <c r="AN31" s="46" t="s">
        <v>87</v>
      </c>
      <c r="AO31" s="46" t="s">
        <v>88</v>
      </c>
      <c r="AP31" s="46" t="s">
        <v>89</v>
      </c>
      <c r="AQ31" s="46" t="s">
        <v>90</v>
      </c>
    </row>
    <row r="32" spans="3:43" ht="14.25" customHeight="1" x14ac:dyDescent="0.15">
      <c r="C32" s="306"/>
      <c r="D32" s="421"/>
      <c r="E32" s="391"/>
      <c r="F32" s="391"/>
      <c r="G32" s="391"/>
      <c r="H32" s="391"/>
      <c r="I32" s="422"/>
      <c r="J32" s="395"/>
      <c r="K32" s="396"/>
      <c r="L32" s="396"/>
      <c r="M32" s="331"/>
      <c r="N32" s="332"/>
      <c r="O32" s="388"/>
      <c r="P32" s="391"/>
      <c r="Q32" s="391"/>
      <c r="R32" s="316"/>
      <c r="S32" s="367"/>
      <c r="T32" s="368"/>
      <c r="U32" s="368"/>
      <c r="V32" s="368"/>
      <c r="W32" s="368"/>
      <c r="X32" s="368"/>
      <c r="Y32" s="368"/>
      <c r="Z32" s="368"/>
      <c r="AA32" s="368"/>
      <c r="AB32" s="368"/>
      <c r="AC32" s="369"/>
      <c r="AD32" s="392"/>
      <c r="AF32" s="9" t="str">
        <f>O31</f>
        <v>□</v>
      </c>
      <c r="AI32" s="21"/>
      <c r="AJ32" s="21"/>
      <c r="AK32" s="21"/>
      <c r="AN32" s="43" t="s">
        <v>65</v>
      </c>
      <c r="AO32" s="43" t="s">
        <v>66</v>
      </c>
      <c r="AP32" s="45" t="s">
        <v>91</v>
      </c>
      <c r="AQ32" s="45" t="s">
        <v>67</v>
      </c>
    </row>
    <row r="33" spans="3:43" ht="15.75" customHeight="1" x14ac:dyDescent="0.15">
      <c r="C33" s="306"/>
      <c r="D33" s="419" t="s">
        <v>571</v>
      </c>
      <c r="E33" s="390"/>
      <c r="F33" s="390"/>
      <c r="G33" s="390"/>
      <c r="H33" s="390"/>
      <c r="I33" s="420"/>
      <c r="J33" s="393" t="s">
        <v>557</v>
      </c>
      <c r="K33" s="381" t="s">
        <v>311</v>
      </c>
      <c r="L33" s="381"/>
      <c r="M33" s="336"/>
      <c r="N33" s="337"/>
      <c r="O33" s="362" t="s">
        <v>558</v>
      </c>
      <c r="P33" s="389" t="s">
        <v>312</v>
      </c>
      <c r="Q33" s="390"/>
      <c r="R33" s="313"/>
      <c r="S33" s="367"/>
      <c r="T33" s="368"/>
      <c r="U33" s="368"/>
      <c r="V33" s="368"/>
      <c r="W33" s="368"/>
      <c r="X33" s="368"/>
      <c r="Y33" s="368"/>
      <c r="Z33" s="368"/>
      <c r="AA33" s="368"/>
      <c r="AB33" s="368"/>
      <c r="AC33" s="369"/>
      <c r="AD33" s="373"/>
      <c r="AF33" s="42" t="str">
        <f>J33</f>
        <v>□</v>
      </c>
      <c r="AI33" s="43" t="str">
        <f>IF(AF33&amp;AF34="■□","●適合",IF(AF33&amp;AF34="□■","◆未達",IF(AF33&amp;AF34="□□","■未答","▼矛盾")))</f>
        <v>■未答</v>
      </c>
      <c r="AJ33" s="21"/>
      <c r="AK33" s="21"/>
      <c r="AM33" s="37" t="s">
        <v>86</v>
      </c>
      <c r="AN33" s="46" t="s">
        <v>87</v>
      </c>
      <c r="AO33" s="46" t="s">
        <v>88</v>
      </c>
      <c r="AP33" s="46" t="s">
        <v>89</v>
      </c>
      <c r="AQ33" s="46" t="s">
        <v>90</v>
      </c>
    </row>
    <row r="34" spans="3:43" ht="15.75" customHeight="1" x14ac:dyDescent="0.15">
      <c r="C34" s="306"/>
      <c r="D34" s="421"/>
      <c r="E34" s="391"/>
      <c r="F34" s="391"/>
      <c r="G34" s="391"/>
      <c r="H34" s="391"/>
      <c r="I34" s="422"/>
      <c r="J34" s="395"/>
      <c r="K34" s="396"/>
      <c r="L34" s="396"/>
      <c r="M34" s="331"/>
      <c r="N34" s="332"/>
      <c r="O34" s="388"/>
      <c r="P34" s="391"/>
      <c r="Q34" s="391"/>
      <c r="R34" s="316"/>
      <c r="S34" s="367"/>
      <c r="T34" s="368"/>
      <c r="U34" s="368"/>
      <c r="V34" s="368"/>
      <c r="W34" s="368"/>
      <c r="X34" s="368"/>
      <c r="Y34" s="368"/>
      <c r="Z34" s="368"/>
      <c r="AA34" s="368"/>
      <c r="AB34" s="368"/>
      <c r="AC34" s="369"/>
      <c r="AD34" s="392"/>
      <c r="AF34" s="9" t="str">
        <f>O33</f>
        <v>□</v>
      </c>
      <c r="AI34" s="21"/>
      <c r="AJ34" s="21"/>
      <c r="AK34" s="21"/>
      <c r="AN34" s="43" t="s">
        <v>65</v>
      </c>
      <c r="AO34" s="43" t="s">
        <v>66</v>
      </c>
      <c r="AP34" s="45" t="s">
        <v>91</v>
      </c>
      <c r="AQ34" s="45" t="s">
        <v>67</v>
      </c>
    </row>
    <row r="35" spans="3:43" ht="15" customHeight="1" x14ac:dyDescent="0.15">
      <c r="C35" s="325"/>
      <c r="D35" s="419" t="s">
        <v>572</v>
      </c>
      <c r="E35" s="390"/>
      <c r="F35" s="390"/>
      <c r="G35" s="390"/>
      <c r="H35" s="390"/>
      <c r="I35" s="420"/>
      <c r="J35" s="393" t="s">
        <v>557</v>
      </c>
      <c r="K35" s="381" t="s">
        <v>311</v>
      </c>
      <c r="L35" s="381"/>
      <c r="M35" s="336"/>
      <c r="N35" s="337"/>
      <c r="O35" s="362" t="s">
        <v>558</v>
      </c>
      <c r="P35" s="389" t="s">
        <v>312</v>
      </c>
      <c r="Q35" s="390"/>
      <c r="R35" s="313"/>
      <c r="S35" s="367"/>
      <c r="T35" s="368"/>
      <c r="U35" s="368"/>
      <c r="V35" s="368"/>
      <c r="W35" s="368"/>
      <c r="X35" s="368"/>
      <c r="Y35" s="368"/>
      <c r="Z35" s="368"/>
      <c r="AA35" s="368"/>
      <c r="AB35" s="368"/>
      <c r="AC35" s="369"/>
      <c r="AD35" s="373"/>
      <c r="AF35" s="42" t="str">
        <f>J35</f>
        <v>□</v>
      </c>
      <c r="AI35" s="43" t="str">
        <f>IF(AF35&amp;AF36="■□","●適合",IF(AF35&amp;AF36="□■","◆未達",IF(AF35&amp;AF36="□□","■未答","▼矛盾")))</f>
        <v>■未答</v>
      </c>
      <c r="AJ35" s="21"/>
      <c r="AK35" s="21"/>
      <c r="AM35" s="37" t="s">
        <v>86</v>
      </c>
      <c r="AN35" s="46" t="s">
        <v>87</v>
      </c>
      <c r="AO35" s="46" t="s">
        <v>88</v>
      </c>
      <c r="AP35" s="46" t="s">
        <v>89</v>
      </c>
      <c r="AQ35" s="46" t="s">
        <v>90</v>
      </c>
    </row>
    <row r="36" spans="3:43" ht="15" customHeight="1" x14ac:dyDescent="0.15">
      <c r="C36" s="326"/>
      <c r="D36" s="421"/>
      <c r="E36" s="391"/>
      <c r="F36" s="391"/>
      <c r="G36" s="391"/>
      <c r="H36" s="391"/>
      <c r="I36" s="422"/>
      <c r="J36" s="395"/>
      <c r="K36" s="396"/>
      <c r="L36" s="396"/>
      <c r="M36" s="331"/>
      <c r="N36" s="332"/>
      <c r="O36" s="388"/>
      <c r="P36" s="391"/>
      <c r="Q36" s="391"/>
      <c r="R36" s="316"/>
      <c r="S36" s="370"/>
      <c r="T36" s="371"/>
      <c r="U36" s="371"/>
      <c r="V36" s="371"/>
      <c r="W36" s="371"/>
      <c r="X36" s="371"/>
      <c r="Y36" s="371"/>
      <c r="Z36" s="371"/>
      <c r="AA36" s="371"/>
      <c r="AB36" s="371"/>
      <c r="AC36" s="372"/>
      <c r="AD36" s="392"/>
      <c r="AF36" s="9" t="str">
        <f>O35</f>
        <v>□</v>
      </c>
      <c r="AI36" s="21"/>
      <c r="AJ36" s="21"/>
      <c r="AK36" s="21"/>
      <c r="AN36" s="43" t="s">
        <v>65</v>
      </c>
      <c r="AO36" s="43" t="s">
        <v>66</v>
      </c>
      <c r="AP36" s="45" t="s">
        <v>91</v>
      </c>
      <c r="AQ36" s="45" t="s">
        <v>67</v>
      </c>
    </row>
    <row r="37" spans="3:43" ht="32.25" customHeight="1" x14ac:dyDescent="0.15">
      <c r="C37" s="397" t="s">
        <v>573</v>
      </c>
      <c r="D37" s="398"/>
      <c r="E37" s="398"/>
      <c r="F37" s="398"/>
      <c r="G37" s="398"/>
      <c r="H37" s="398"/>
      <c r="I37" s="399"/>
      <c r="J37" s="317"/>
      <c r="K37" s="315"/>
      <c r="L37" s="315"/>
      <c r="M37" s="312"/>
      <c r="N37" s="312"/>
      <c r="O37" s="315"/>
      <c r="P37" s="315"/>
      <c r="Q37" s="315"/>
      <c r="R37" s="315"/>
      <c r="S37" s="364" t="s">
        <v>574</v>
      </c>
      <c r="T37" s="365"/>
      <c r="U37" s="365"/>
      <c r="V37" s="365"/>
      <c r="W37" s="365"/>
      <c r="X37" s="365"/>
      <c r="Y37" s="365"/>
      <c r="Z37" s="365"/>
      <c r="AA37" s="365"/>
      <c r="AB37" s="365"/>
      <c r="AC37" s="366"/>
      <c r="AD37" s="293"/>
      <c r="AI37" s="21"/>
      <c r="AJ37" s="21"/>
      <c r="AK37" s="21"/>
    </row>
    <row r="38" spans="3:43" ht="14.25" customHeight="1" x14ac:dyDescent="0.15">
      <c r="C38" s="306"/>
      <c r="D38" s="419" t="s">
        <v>575</v>
      </c>
      <c r="E38" s="390"/>
      <c r="F38" s="390"/>
      <c r="G38" s="390"/>
      <c r="H38" s="390"/>
      <c r="I38" s="420"/>
      <c r="J38" s="393" t="s">
        <v>557</v>
      </c>
      <c r="K38" s="381" t="s">
        <v>311</v>
      </c>
      <c r="L38" s="381"/>
      <c r="M38" s="336"/>
      <c r="N38" s="337"/>
      <c r="O38" s="362" t="s">
        <v>558</v>
      </c>
      <c r="P38" s="389" t="s">
        <v>312</v>
      </c>
      <c r="Q38" s="390"/>
      <c r="R38" s="313"/>
      <c r="S38" s="367"/>
      <c r="T38" s="368"/>
      <c r="U38" s="368"/>
      <c r="V38" s="368"/>
      <c r="W38" s="368"/>
      <c r="X38" s="368"/>
      <c r="Y38" s="368"/>
      <c r="Z38" s="368"/>
      <c r="AA38" s="368"/>
      <c r="AB38" s="368"/>
      <c r="AC38" s="369"/>
      <c r="AD38" s="373"/>
      <c r="AF38" s="42" t="str">
        <f>J38</f>
        <v>□</v>
      </c>
      <c r="AI38" s="43" t="str">
        <f>IF(AF38&amp;AF39="■□","●適合",IF(AF38&amp;AF39="□■","◆未達",IF(AF38&amp;AF39="□□","■未答","▼矛盾")))</f>
        <v>■未答</v>
      </c>
      <c r="AJ38" s="21"/>
      <c r="AK38" s="21"/>
      <c r="AM38" s="37" t="s">
        <v>86</v>
      </c>
      <c r="AN38" s="46" t="s">
        <v>87</v>
      </c>
      <c r="AO38" s="46" t="s">
        <v>88</v>
      </c>
      <c r="AP38" s="46" t="s">
        <v>89</v>
      </c>
      <c r="AQ38" s="46" t="s">
        <v>90</v>
      </c>
    </row>
    <row r="39" spans="3:43" ht="14.25" customHeight="1" x14ac:dyDescent="0.15">
      <c r="C39" s="306"/>
      <c r="D39" s="421"/>
      <c r="E39" s="391"/>
      <c r="F39" s="391"/>
      <c r="G39" s="391"/>
      <c r="H39" s="391"/>
      <c r="I39" s="422"/>
      <c r="J39" s="395"/>
      <c r="K39" s="396"/>
      <c r="L39" s="396"/>
      <c r="M39" s="331"/>
      <c r="N39" s="332"/>
      <c r="O39" s="388"/>
      <c r="P39" s="391"/>
      <c r="Q39" s="391"/>
      <c r="R39" s="316"/>
      <c r="S39" s="367"/>
      <c r="T39" s="368"/>
      <c r="U39" s="368"/>
      <c r="V39" s="368"/>
      <c r="W39" s="368"/>
      <c r="X39" s="368"/>
      <c r="Y39" s="368"/>
      <c r="Z39" s="368"/>
      <c r="AA39" s="368"/>
      <c r="AB39" s="368"/>
      <c r="AC39" s="369"/>
      <c r="AD39" s="392"/>
      <c r="AF39" s="9" t="str">
        <f>O38</f>
        <v>□</v>
      </c>
      <c r="AI39" s="21"/>
      <c r="AJ39" s="21"/>
      <c r="AK39" s="21"/>
      <c r="AN39" s="43" t="s">
        <v>65</v>
      </c>
      <c r="AO39" s="43" t="s">
        <v>66</v>
      </c>
      <c r="AP39" s="45" t="s">
        <v>91</v>
      </c>
      <c r="AQ39" s="45" t="s">
        <v>67</v>
      </c>
    </row>
    <row r="40" spans="3:43" ht="14.25" customHeight="1" x14ac:dyDescent="0.15">
      <c r="C40" s="325"/>
      <c r="D40" s="419" t="s">
        <v>576</v>
      </c>
      <c r="E40" s="390"/>
      <c r="F40" s="390"/>
      <c r="G40" s="390"/>
      <c r="H40" s="390"/>
      <c r="I40" s="420"/>
      <c r="J40" s="393" t="s">
        <v>557</v>
      </c>
      <c r="K40" s="381" t="s">
        <v>311</v>
      </c>
      <c r="L40" s="381"/>
      <c r="M40" s="336"/>
      <c r="N40" s="337"/>
      <c r="O40" s="362" t="s">
        <v>558</v>
      </c>
      <c r="P40" s="378" t="s">
        <v>312</v>
      </c>
      <c r="Q40" s="378"/>
      <c r="R40" s="313"/>
      <c r="S40" s="367"/>
      <c r="T40" s="368"/>
      <c r="U40" s="368"/>
      <c r="V40" s="368"/>
      <c r="W40" s="368"/>
      <c r="X40" s="368"/>
      <c r="Y40" s="368"/>
      <c r="Z40" s="368"/>
      <c r="AA40" s="368"/>
      <c r="AB40" s="368"/>
      <c r="AC40" s="369"/>
      <c r="AD40" s="373"/>
      <c r="AF40" s="42" t="str">
        <f>J40</f>
        <v>□</v>
      </c>
      <c r="AI40" s="43" t="str">
        <f>IF(AF40&amp;AF41="■□","●適合",IF(AF40&amp;AF41="□■","◆未達",IF(AF40&amp;AF41="□□","■未答","▼矛盾")))</f>
        <v>■未答</v>
      </c>
      <c r="AJ40" s="21"/>
      <c r="AK40" s="21"/>
      <c r="AM40" s="37" t="s">
        <v>86</v>
      </c>
      <c r="AN40" s="46" t="s">
        <v>87</v>
      </c>
      <c r="AO40" s="46" t="s">
        <v>88</v>
      </c>
      <c r="AP40" s="46" t="s">
        <v>89</v>
      </c>
      <c r="AQ40" s="46" t="s">
        <v>90</v>
      </c>
    </row>
    <row r="41" spans="3:43" ht="14.25" customHeight="1" x14ac:dyDescent="0.15">
      <c r="C41" s="326"/>
      <c r="D41" s="421"/>
      <c r="E41" s="391"/>
      <c r="F41" s="391"/>
      <c r="G41" s="391"/>
      <c r="H41" s="391"/>
      <c r="I41" s="422"/>
      <c r="J41" s="395"/>
      <c r="K41" s="396"/>
      <c r="L41" s="396"/>
      <c r="M41" s="331"/>
      <c r="N41" s="332"/>
      <c r="O41" s="380"/>
      <c r="P41" s="379"/>
      <c r="Q41" s="379"/>
      <c r="R41" s="316"/>
      <c r="S41" s="385"/>
      <c r="T41" s="386"/>
      <c r="U41" s="386"/>
      <c r="V41" s="386"/>
      <c r="W41" s="386"/>
      <c r="X41" s="386"/>
      <c r="Y41" s="386"/>
      <c r="Z41" s="386"/>
      <c r="AA41" s="386"/>
      <c r="AB41" s="386"/>
      <c r="AC41" s="387"/>
      <c r="AD41" s="374"/>
      <c r="AF41" s="9" t="str">
        <f>O40</f>
        <v>□</v>
      </c>
      <c r="AI41" s="21"/>
      <c r="AJ41" s="21"/>
      <c r="AK41" s="21"/>
      <c r="AN41" s="43" t="s">
        <v>65</v>
      </c>
      <c r="AO41" s="43" t="s">
        <v>66</v>
      </c>
      <c r="AP41" s="45" t="s">
        <v>91</v>
      </c>
      <c r="AQ41" s="45" t="s">
        <v>67</v>
      </c>
    </row>
    <row r="42" spans="3:43" ht="32.25" customHeight="1" x14ac:dyDescent="0.15">
      <c r="C42" s="306" t="s">
        <v>577</v>
      </c>
      <c r="D42" s="308"/>
      <c r="E42" s="308"/>
      <c r="F42" s="308"/>
      <c r="G42" s="308"/>
      <c r="H42" s="308"/>
      <c r="I42" s="309"/>
      <c r="J42" s="317"/>
      <c r="K42" s="315"/>
      <c r="L42" s="315"/>
      <c r="M42" s="312"/>
      <c r="N42" s="312"/>
      <c r="O42" s="315"/>
      <c r="P42" s="315"/>
      <c r="Q42" s="315"/>
      <c r="R42" s="315"/>
      <c r="S42" s="364" t="s">
        <v>578</v>
      </c>
      <c r="T42" s="365"/>
      <c r="U42" s="365"/>
      <c r="V42" s="365"/>
      <c r="W42" s="365"/>
      <c r="X42" s="365"/>
      <c r="Y42" s="365"/>
      <c r="Z42" s="365"/>
      <c r="AA42" s="365"/>
      <c r="AB42" s="365"/>
      <c r="AC42" s="366"/>
      <c r="AD42" s="293"/>
      <c r="AI42" s="21"/>
      <c r="AJ42" s="21"/>
      <c r="AK42" s="21"/>
    </row>
    <row r="43" spans="3:43" ht="14.25" customHeight="1" x14ac:dyDescent="0.15">
      <c r="C43" s="306"/>
      <c r="D43" s="364" t="s">
        <v>579</v>
      </c>
      <c r="E43" s="365"/>
      <c r="F43" s="365"/>
      <c r="G43" s="365"/>
      <c r="H43" s="365"/>
      <c r="I43" s="366"/>
      <c r="J43" s="393" t="s">
        <v>557</v>
      </c>
      <c r="K43" s="381" t="s">
        <v>311</v>
      </c>
      <c r="L43" s="381"/>
      <c r="M43" s="336"/>
      <c r="N43" s="337"/>
      <c r="O43" s="362" t="s">
        <v>558</v>
      </c>
      <c r="P43" s="378" t="s">
        <v>312</v>
      </c>
      <c r="Q43" s="378"/>
      <c r="R43" s="313"/>
      <c r="S43" s="367"/>
      <c r="T43" s="368"/>
      <c r="U43" s="368"/>
      <c r="V43" s="368"/>
      <c r="W43" s="368"/>
      <c r="X43" s="368"/>
      <c r="Y43" s="368"/>
      <c r="Z43" s="368"/>
      <c r="AA43" s="368"/>
      <c r="AB43" s="368"/>
      <c r="AC43" s="369"/>
      <c r="AD43" s="373"/>
      <c r="AF43" s="42" t="str">
        <f>J43</f>
        <v>□</v>
      </c>
      <c r="AI43" s="43" t="str">
        <f>IF(AF43&amp;AF44="■□","●適合",IF(AF43&amp;AF44="□■","◆未達",IF(AF43&amp;AF44="□□","■未答","▼矛盾")))</f>
        <v>■未答</v>
      </c>
      <c r="AJ43" s="21"/>
      <c r="AK43" s="21"/>
      <c r="AM43" s="37" t="s">
        <v>86</v>
      </c>
      <c r="AN43" s="46" t="s">
        <v>87</v>
      </c>
      <c r="AO43" s="46" t="s">
        <v>88</v>
      </c>
      <c r="AP43" s="46" t="s">
        <v>89</v>
      </c>
      <c r="AQ43" s="46" t="s">
        <v>90</v>
      </c>
    </row>
    <row r="44" spans="3:43" ht="14.25" customHeight="1" x14ac:dyDescent="0.15">
      <c r="C44" s="306"/>
      <c r="D44" s="385"/>
      <c r="E44" s="386"/>
      <c r="F44" s="386"/>
      <c r="G44" s="386"/>
      <c r="H44" s="386"/>
      <c r="I44" s="387"/>
      <c r="J44" s="394"/>
      <c r="K44" s="382"/>
      <c r="L44" s="382"/>
      <c r="M44" s="331"/>
      <c r="N44" s="332"/>
      <c r="O44" s="380"/>
      <c r="P44" s="379"/>
      <c r="Q44" s="379"/>
      <c r="R44" s="316"/>
      <c r="S44" s="367"/>
      <c r="T44" s="368"/>
      <c r="U44" s="368"/>
      <c r="V44" s="368"/>
      <c r="W44" s="368"/>
      <c r="X44" s="368"/>
      <c r="Y44" s="368"/>
      <c r="Z44" s="368"/>
      <c r="AA44" s="368"/>
      <c r="AB44" s="368"/>
      <c r="AC44" s="369"/>
      <c r="AD44" s="374"/>
      <c r="AF44" s="9" t="str">
        <f>O43</f>
        <v>□</v>
      </c>
      <c r="AI44" s="21"/>
      <c r="AJ44" s="21"/>
      <c r="AK44" s="21"/>
      <c r="AN44" s="43" t="s">
        <v>65</v>
      </c>
      <c r="AO44" s="43" t="s">
        <v>66</v>
      </c>
      <c r="AP44" s="45" t="s">
        <v>91</v>
      </c>
      <c r="AQ44" s="45" t="s">
        <v>67</v>
      </c>
    </row>
    <row r="45" spans="3:43" ht="14.25" customHeight="1" x14ac:dyDescent="0.15">
      <c r="C45" s="306"/>
      <c r="D45" s="364" t="s">
        <v>580</v>
      </c>
      <c r="E45" s="365"/>
      <c r="F45" s="365"/>
      <c r="G45" s="365"/>
      <c r="H45" s="365"/>
      <c r="I45" s="366"/>
      <c r="J45" s="393" t="s">
        <v>557</v>
      </c>
      <c r="K45" s="381" t="s">
        <v>311</v>
      </c>
      <c r="L45" s="381"/>
      <c r="M45" s="336"/>
      <c r="N45" s="337"/>
      <c r="O45" s="362" t="s">
        <v>558</v>
      </c>
      <c r="P45" s="378" t="s">
        <v>312</v>
      </c>
      <c r="Q45" s="378"/>
      <c r="R45" s="313"/>
      <c r="S45" s="367"/>
      <c r="T45" s="368"/>
      <c r="U45" s="368"/>
      <c r="V45" s="368"/>
      <c r="W45" s="368"/>
      <c r="X45" s="368"/>
      <c r="Y45" s="368"/>
      <c r="Z45" s="368"/>
      <c r="AA45" s="368"/>
      <c r="AB45" s="368"/>
      <c r="AC45" s="369"/>
      <c r="AD45" s="373"/>
      <c r="AF45" s="42" t="str">
        <f>J45</f>
        <v>□</v>
      </c>
      <c r="AI45" s="43" t="str">
        <f>IF(AF45&amp;AF46="■□","●適合",IF(AF45&amp;AF46="□■","◆未達",IF(AF45&amp;AF46="□□","■未答","▼矛盾")))</f>
        <v>■未答</v>
      </c>
      <c r="AJ45" s="21"/>
      <c r="AK45" s="21"/>
      <c r="AM45" s="37" t="s">
        <v>86</v>
      </c>
      <c r="AN45" s="46" t="s">
        <v>87</v>
      </c>
      <c r="AO45" s="46" t="s">
        <v>88</v>
      </c>
      <c r="AP45" s="46" t="s">
        <v>89</v>
      </c>
      <c r="AQ45" s="46" t="s">
        <v>90</v>
      </c>
    </row>
    <row r="46" spans="3:43" ht="14.25" customHeight="1" x14ac:dyDescent="0.15">
      <c r="C46" s="306"/>
      <c r="D46" s="385"/>
      <c r="E46" s="386"/>
      <c r="F46" s="386"/>
      <c r="G46" s="386"/>
      <c r="H46" s="386"/>
      <c r="I46" s="387"/>
      <c r="J46" s="394"/>
      <c r="K46" s="382"/>
      <c r="L46" s="382"/>
      <c r="M46" s="331"/>
      <c r="N46" s="332"/>
      <c r="O46" s="380"/>
      <c r="P46" s="379"/>
      <c r="Q46" s="379"/>
      <c r="R46" s="316"/>
      <c r="S46" s="367"/>
      <c r="T46" s="368"/>
      <c r="U46" s="368"/>
      <c r="V46" s="368"/>
      <c r="W46" s="368"/>
      <c r="X46" s="368"/>
      <c r="Y46" s="368"/>
      <c r="Z46" s="368"/>
      <c r="AA46" s="368"/>
      <c r="AB46" s="368"/>
      <c r="AC46" s="369"/>
      <c r="AD46" s="374"/>
      <c r="AF46" s="9" t="str">
        <f>O45</f>
        <v>□</v>
      </c>
      <c r="AI46" s="21"/>
      <c r="AJ46" s="21"/>
      <c r="AK46" s="21"/>
      <c r="AN46" s="43" t="s">
        <v>65</v>
      </c>
      <c r="AO46" s="43" t="s">
        <v>66</v>
      </c>
      <c r="AP46" s="45" t="s">
        <v>91</v>
      </c>
      <c r="AQ46" s="45" t="s">
        <v>67</v>
      </c>
    </row>
    <row r="47" spans="3:43" ht="14.25" customHeight="1" x14ac:dyDescent="0.15">
      <c r="C47" s="325"/>
      <c r="D47" s="364" t="s">
        <v>581</v>
      </c>
      <c r="E47" s="365"/>
      <c r="F47" s="365"/>
      <c r="G47" s="365"/>
      <c r="H47" s="365"/>
      <c r="I47" s="366"/>
      <c r="J47" s="393" t="s">
        <v>557</v>
      </c>
      <c r="K47" s="381" t="s">
        <v>311</v>
      </c>
      <c r="L47" s="381"/>
      <c r="M47" s="336"/>
      <c r="N47" s="337"/>
      <c r="O47" s="362" t="s">
        <v>558</v>
      </c>
      <c r="P47" s="378" t="s">
        <v>312</v>
      </c>
      <c r="Q47" s="378"/>
      <c r="R47" s="313"/>
      <c r="S47" s="367"/>
      <c r="T47" s="368"/>
      <c r="U47" s="368"/>
      <c r="V47" s="368"/>
      <c r="W47" s="368"/>
      <c r="X47" s="368"/>
      <c r="Y47" s="368"/>
      <c r="Z47" s="368"/>
      <c r="AA47" s="368"/>
      <c r="AB47" s="368"/>
      <c r="AC47" s="369"/>
      <c r="AD47" s="373"/>
      <c r="AF47" s="42" t="str">
        <f>J47</f>
        <v>□</v>
      </c>
      <c r="AI47" s="43" t="str">
        <f>IF(AF47&amp;AF48="■□","●適合",IF(AF47&amp;AF48="□■","◆未達",IF(AF47&amp;AF48="□□","■未答","▼矛盾")))</f>
        <v>■未答</v>
      </c>
      <c r="AJ47" s="21"/>
      <c r="AK47" s="21"/>
      <c r="AM47" s="37" t="s">
        <v>86</v>
      </c>
      <c r="AN47" s="46" t="s">
        <v>87</v>
      </c>
      <c r="AO47" s="46" t="s">
        <v>88</v>
      </c>
      <c r="AP47" s="46" t="s">
        <v>89</v>
      </c>
      <c r="AQ47" s="46" t="s">
        <v>90</v>
      </c>
    </row>
    <row r="48" spans="3:43" ht="14.25" customHeight="1" x14ac:dyDescent="0.15">
      <c r="C48" s="326"/>
      <c r="D48" s="385"/>
      <c r="E48" s="386"/>
      <c r="F48" s="386"/>
      <c r="G48" s="386"/>
      <c r="H48" s="386"/>
      <c r="I48" s="387"/>
      <c r="J48" s="394"/>
      <c r="K48" s="382"/>
      <c r="L48" s="382"/>
      <c r="M48" s="331"/>
      <c r="N48" s="332"/>
      <c r="O48" s="380"/>
      <c r="P48" s="379"/>
      <c r="Q48" s="379"/>
      <c r="R48" s="316"/>
      <c r="S48" s="370"/>
      <c r="T48" s="371"/>
      <c r="U48" s="371"/>
      <c r="V48" s="371"/>
      <c r="W48" s="371"/>
      <c r="X48" s="371"/>
      <c r="Y48" s="371"/>
      <c r="Z48" s="371"/>
      <c r="AA48" s="371"/>
      <c r="AB48" s="371"/>
      <c r="AC48" s="372"/>
      <c r="AD48" s="374"/>
      <c r="AF48" s="9" t="str">
        <f>O47</f>
        <v>□</v>
      </c>
      <c r="AI48" s="21"/>
      <c r="AJ48" s="21"/>
      <c r="AK48" s="21"/>
      <c r="AN48" s="43" t="s">
        <v>65</v>
      </c>
      <c r="AO48" s="43" t="s">
        <v>66</v>
      </c>
      <c r="AP48" s="45" t="s">
        <v>91</v>
      </c>
      <c r="AQ48" s="45" t="s">
        <v>67</v>
      </c>
    </row>
    <row r="49" spans="3:58" ht="30.75" customHeight="1" x14ac:dyDescent="0.15">
      <c r="C49" s="531" t="s">
        <v>582</v>
      </c>
      <c r="D49" s="532"/>
      <c r="E49" s="532"/>
      <c r="F49" s="532"/>
      <c r="G49" s="532"/>
      <c r="H49" s="532"/>
      <c r="I49" s="533"/>
      <c r="J49" s="393" t="s">
        <v>557</v>
      </c>
      <c r="K49" s="381" t="s">
        <v>311</v>
      </c>
      <c r="L49" s="381"/>
      <c r="M49" s="336"/>
      <c r="N49" s="337"/>
      <c r="O49" s="362" t="s">
        <v>558</v>
      </c>
      <c r="P49" s="378" t="s">
        <v>312</v>
      </c>
      <c r="Q49" s="378"/>
      <c r="R49" s="313"/>
      <c r="S49" s="364" t="s">
        <v>583</v>
      </c>
      <c r="T49" s="365"/>
      <c r="U49" s="365"/>
      <c r="V49" s="365"/>
      <c r="W49" s="365"/>
      <c r="X49" s="365"/>
      <c r="Y49" s="365"/>
      <c r="Z49" s="365"/>
      <c r="AA49" s="365"/>
      <c r="AB49" s="365"/>
      <c r="AC49" s="366"/>
      <c r="AD49" s="373"/>
      <c r="AF49" s="42" t="str">
        <f>J49</f>
        <v>□</v>
      </c>
      <c r="AI49" s="43" t="str">
        <f>IF(AF49&amp;AF50="■□","●適合",IF(AF49&amp;AF50="□■","◆未達",IF(AF49&amp;AF50="□□","■未答","▼矛盾")))</f>
        <v>■未答</v>
      </c>
      <c r="AJ49" s="21"/>
      <c r="AK49" s="21"/>
      <c r="AM49" s="37" t="s">
        <v>86</v>
      </c>
      <c r="AN49" s="46" t="s">
        <v>87</v>
      </c>
      <c r="AO49" s="46" t="s">
        <v>88</v>
      </c>
      <c r="AP49" s="46" t="s">
        <v>89</v>
      </c>
      <c r="AQ49" s="46" t="s">
        <v>90</v>
      </c>
    </row>
    <row r="50" spans="3:58" ht="30.75" customHeight="1" thickBot="1" x14ac:dyDescent="0.2">
      <c r="C50" s="534"/>
      <c r="D50" s="535"/>
      <c r="E50" s="535"/>
      <c r="F50" s="535"/>
      <c r="G50" s="535"/>
      <c r="H50" s="535"/>
      <c r="I50" s="536"/>
      <c r="J50" s="551"/>
      <c r="K50" s="552"/>
      <c r="L50" s="552"/>
      <c r="M50" s="338"/>
      <c r="N50" s="339"/>
      <c r="O50" s="363"/>
      <c r="P50" s="384"/>
      <c r="Q50" s="384"/>
      <c r="R50" s="327"/>
      <c r="S50" s="375"/>
      <c r="T50" s="376"/>
      <c r="U50" s="376"/>
      <c r="V50" s="376"/>
      <c r="W50" s="376"/>
      <c r="X50" s="376"/>
      <c r="Y50" s="376"/>
      <c r="Z50" s="376"/>
      <c r="AA50" s="376"/>
      <c r="AB50" s="376"/>
      <c r="AC50" s="377"/>
      <c r="AD50" s="383"/>
      <c r="AF50" s="9" t="str">
        <f>O49</f>
        <v>□</v>
      </c>
      <c r="AI50" s="21"/>
      <c r="AJ50" s="21"/>
      <c r="AK50" s="21"/>
      <c r="AN50" s="43" t="s">
        <v>65</v>
      </c>
      <c r="AO50" s="43" t="s">
        <v>66</v>
      </c>
      <c r="AP50" s="45" t="s">
        <v>91</v>
      </c>
      <c r="AQ50" s="45" t="s">
        <v>67</v>
      </c>
    </row>
    <row r="51" spans="3:58" ht="32.1" hidden="1" customHeight="1" thickBot="1" x14ac:dyDescent="0.2">
      <c r="C51" s="505" t="s">
        <v>76</v>
      </c>
      <c r="D51" s="506"/>
      <c r="E51" s="507"/>
      <c r="F51" s="507"/>
      <c r="G51" s="507"/>
      <c r="H51" s="507"/>
      <c r="I51" s="507"/>
      <c r="J51" s="424" t="s">
        <v>77</v>
      </c>
      <c r="K51" s="425"/>
      <c r="L51" s="425"/>
      <c r="M51" s="425"/>
      <c r="N51" s="425"/>
      <c r="O51" s="425"/>
      <c r="P51" s="425"/>
      <c r="Q51" s="425"/>
      <c r="R51" s="426"/>
      <c r="S51" s="424" t="s">
        <v>78</v>
      </c>
      <c r="T51" s="425"/>
      <c r="U51" s="425"/>
      <c r="V51" s="425"/>
      <c r="W51" s="425"/>
      <c r="X51" s="425"/>
      <c r="Y51" s="425"/>
      <c r="Z51" s="425"/>
      <c r="AA51" s="425"/>
      <c r="AB51" s="425"/>
      <c r="AC51" s="426"/>
      <c r="AD51" s="22" t="s">
        <v>79</v>
      </c>
      <c r="AI51" s="21" t="s">
        <v>80</v>
      </c>
      <c r="AJ51" s="21"/>
      <c r="AK51" s="21" t="s">
        <v>81</v>
      </c>
    </row>
    <row r="52" spans="3:58" ht="21" customHeight="1" thickBot="1" x14ac:dyDescent="0.2">
      <c r="C52" s="310" t="s">
        <v>584</v>
      </c>
      <c r="D52" s="278"/>
      <c r="E52" s="279"/>
      <c r="F52" s="279"/>
      <c r="G52" s="279"/>
      <c r="H52" s="279"/>
      <c r="I52" s="279"/>
      <c r="J52" s="280"/>
      <c r="K52" s="280"/>
      <c r="L52" s="280"/>
      <c r="M52" s="280"/>
      <c r="N52" s="280"/>
      <c r="O52" s="280"/>
      <c r="P52" s="280"/>
      <c r="Q52" s="280"/>
      <c r="R52" s="280"/>
      <c r="S52" s="281"/>
      <c r="T52" s="281"/>
      <c r="U52" s="281"/>
      <c r="V52" s="281"/>
      <c r="W52" s="281"/>
      <c r="X52" s="281"/>
      <c r="Y52" s="281"/>
      <c r="Z52" s="281"/>
      <c r="AA52" s="281"/>
      <c r="AB52" s="281"/>
      <c r="AC52" s="281"/>
      <c r="AD52" s="282"/>
    </row>
    <row r="53" spans="3:58" ht="21" customHeight="1" thickBot="1" x14ac:dyDescent="0.2">
      <c r="C53" s="23" t="s">
        <v>521</v>
      </c>
      <c r="D53" s="24"/>
      <c r="E53" s="25"/>
      <c r="F53" s="25"/>
      <c r="G53" s="25"/>
      <c r="H53" s="25"/>
      <c r="I53" s="25"/>
      <c r="J53" s="26"/>
      <c r="K53" s="26"/>
      <c r="L53" s="26"/>
      <c r="M53" s="26"/>
      <c r="N53" s="26"/>
      <c r="O53" s="26"/>
      <c r="P53" s="26"/>
      <c r="Q53" s="26"/>
      <c r="R53" s="26"/>
      <c r="S53" s="27"/>
      <c r="T53" s="27"/>
      <c r="U53" s="27"/>
      <c r="V53" s="27"/>
      <c r="W53" s="27"/>
      <c r="X53" s="27"/>
      <c r="Y53" s="27"/>
      <c r="Z53" s="27"/>
      <c r="AA53" s="27"/>
      <c r="AB53" s="27"/>
      <c r="AC53" s="27"/>
      <c r="AD53" s="28"/>
    </row>
    <row r="54" spans="3:58" ht="9.75" customHeight="1" x14ac:dyDescent="0.15">
      <c r="C54" s="499" t="s">
        <v>82</v>
      </c>
      <c r="D54" s="500"/>
      <c r="E54" s="516" t="s">
        <v>83</v>
      </c>
      <c r="F54" s="517"/>
      <c r="G54" s="517"/>
      <c r="H54" s="517"/>
      <c r="I54" s="518"/>
      <c r="J54" s="29"/>
      <c r="K54" s="30"/>
      <c r="L54" s="29"/>
      <c r="M54" s="29"/>
      <c r="N54" s="29"/>
      <c r="O54" s="29"/>
      <c r="P54" s="30"/>
      <c r="Q54" s="30"/>
      <c r="R54" s="31"/>
      <c r="S54" s="32"/>
      <c r="T54" s="33"/>
      <c r="U54" s="33"/>
      <c r="V54" s="33"/>
      <c r="W54" s="33"/>
      <c r="X54" s="33"/>
      <c r="Y54" s="33"/>
      <c r="Z54" s="33"/>
      <c r="AA54" s="33"/>
      <c r="AB54" s="33"/>
      <c r="AC54" s="33"/>
      <c r="AD54" s="34"/>
      <c r="AQ54" s="6"/>
      <c r="AR54" s="9"/>
    </row>
    <row r="55" spans="3:58" ht="24" customHeight="1" x14ac:dyDescent="0.15">
      <c r="C55" s="501"/>
      <c r="D55" s="502"/>
      <c r="E55" s="510"/>
      <c r="F55" s="511"/>
      <c r="G55" s="511"/>
      <c r="H55" s="511"/>
      <c r="I55" s="512"/>
      <c r="J55" s="36"/>
      <c r="K55" s="37"/>
      <c r="L55" s="38"/>
      <c r="M55" s="38"/>
      <c r="N55" s="38"/>
      <c r="O55" s="38"/>
      <c r="P55" s="37"/>
      <c r="Q55" s="37"/>
      <c r="R55" s="39"/>
      <c r="S55" s="40" t="s">
        <v>84</v>
      </c>
      <c r="T55" s="435" t="s">
        <v>85</v>
      </c>
      <c r="U55" s="435"/>
      <c r="V55" s="435"/>
      <c r="W55" s="435"/>
      <c r="X55" s="435"/>
      <c r="Y55" s="435"/>
      <c r="Z55" s="435"/>
      <c r="AA55" s="435"/>
      <c r="AB55" s="435"/>
      <c r="AC55" s="458"/>
      <c r="AD55" s="41"/>
      <c r="AF55" s="42" t="str">
        <f>+J57</f>
        <v>□</v>
      </c>
      <c r="AG55" s="1" t="str">
        <f>S55</f>
        <v>□</v>
      </c>
      <c r="AH55" s="1">
        <f>IF(AG55&amp;AG56&amp;AG57&amp;AG58="□□□□",1,IF(AG55&amp;AG56&amp;AG57&amp;AG58="■□□□",1,IF(AG55&amp;AG56&amp;AG57&amp;AG58="□■□□",2,IF(AG55&amp;AG56&amp;AG57&amp;AG58="□□■□",2,IF(AG55&amp;AG56&amp;AG57&amp;AG58="□□□■",2,0)))))</f>
        <v>1</v>
      </c>
      <c r="AI55" s="43" t="str">
        <f>IF(AF55&amp;AF56="■□","●適合",IF(AF55&amp;AF56="□■","◆未達",IF(AF55&amp;AF56="□□","■未答","▼矛盾")))</f>
        <v>■未答</v>
      </c>
      <c r="AJ55" s="44"/>
      <c r="AK55" s="45" t="str">
        <f>IF(AH55=1,"■未答",IF(AH55=2,"◆未達",IF(AG55&amp;AG56&amp;AG57&amp;AG58="■■□□","◎無段",IF(AG55&amp;AG56&amp;AG57&amp;AG58="■□■□","●適合",IF(AG55&amp;AG56&amp;AG57&amp;AG58="■□□■","◆未達","▼矛盾")))))</f>
        <v>■未答</v>
      </c>
      <c r="AM55" s="37" t="s">
        <v>86</v>
      </c>
      <c r="AN55" s="46" t="s">
        <v>87</v>
      </c>
      <c r="AO55" s="46" t="s">
        <v>88</v>
      </c>
      <c r="AP55" s="46" t="s">
        <v>89</v>
      </c>
      <c r="AQ55" s="46" t="s">
        <v>90</v>
      </c>
      <c r="AR55" s="44"/>
    </row>
    <row r="56" spans="3:58" ht="12" customHeight="1" x14ac:dyDescent="0.15">
      <c r="C56" s="501"/>
      <c r="D56" s="502"/>
      <c r="E56" s="510"/>
      <c r="F56" s="511"/>
      <c r="G56" s="511"/>
      <c r="H56" s="511"/>
      <c r="I56" s="512"/>
      <c r="J56" s="47"/>
      <c r="K56" s="37"/>
      <c r="L56" s="38"/>
      <c r="M56" s="38"/>
      <c r="N56" s="38"/>
      <c r="O56" s="38"/>
      <c r="P56" s="37"/>
      <c r="Q56" s="37"/>
      <c r="R56" s="39"/>
      <c r="S56" s="48"/>
      <c r="T56" s="49"/>
      <c r="U56" s="49"/>
      <c r="V56" s="49"/>
      <c r="W56" s="49"/>
      <c r="X56" s="49"/>
      <c r="Y56" s="49"/>
      <c r="Z56" s="49"/>
      <c r="AA56" s="49"/>
      <c r="AB56" s="49"/>
      <c r="AC56" s="49"/>
      <c r="AD56" s="41"/>
      <c r="AF56" s="1" t="str">
        <f>+J58</f>
        <v>□</v>
      </c>
      <c r="AG56" s="1" t="str">
        <f>S57</f>
        <v>□</v>
      </c>
      <c r="AN56" s="43" t="s">
        <v>65</v>
      </c>
      <c r="AO56" s="43" t="s">
        <v>66</v>
      </c>
      <c r="AP56" s="45" t="s">
        <v>91</v>
      </c>
      <c r="AQ56" s="45" t="s">
        <v>67</v>
      </c>
    </row>
    <row r="57" spans="3:58" ht="18" customHeight="1" x14ac:dyDescent="0.15">
      <c r="C57" s="501"/>
      <c r="D57" s="502"/>
      <c r="E57" s="510"/>
      <c r="F57" s="511"/>
      <c r="G57" s="511"/>
      <c r="H57" s="511"/>
      <c r="I57" s="512"/>
      <c r="J57" s="50" t="s">
        <v>69</v>
      </c>
      <c r="K57" s="456" t="s">
        <v>92</v>
      </c>
      <c r="L57" s="456"/>
      <c r="M57" s="456"/>
      <c r="N57" s="456"/>
      <c r="O57" s="456"/>
      <c r="P57" s="456"/>
      <c r="Q57" s="456"/>
      <c r="R57" s="457"/>
      <c r="S57" s="40" t="s">
        <v>545</v>
      </c>
      <c r="T57" s="49" t="s">
        <v>94</v>
      </c>
      <c r="U57" s="49"/>
      <c r="V57" s="49"/>
      <c r="W57" s="49"/>
      <c r="X57" s="49"/>
      <c r="Y57" s="49"/>
      <c r="Z57" s="49"/>
      <c r="AA57" s="49"/>
      <c r="AB57" s="49"/>
      <c r="AC57" s="49"/>
      <c r="AD57" s="447"/>
      <c r="AG57" s="1" t="str">
        <f>+S58</f>
        <v>□</v>
      </c>
      <c r="AK57" s="61"/>
      <c r="AM57" s="37" t="s">
        <v>95</v>
      </c>
      <c r="AN57" s="53" t="s">
        <v>539</v>
      </c>
      <c r="AO57" s="53" t="s">
        <v>540</v>
      </c>
      <c r="AP57" s="53" t="s">
        <v>541</v>
      </c>
      <c r="AQ57" s="53" t="s">
        <v>542</v>
      </c>
      <c r="AR57" s="53" t="s">
        <v>543</v>
      </c>
      <c r="AS57" s="53" t="s">
        <v>544</v>
      </c>
      <c r="AT57" s="53" t="s">
        <v>100</v>
      </c>
      <c r="AU57" s="46" t="s">
        <v>90</v>
      </c>
    </row>
    <row r="58" spans="3:58" ht="18" customHeight="1" x14ac:dyDescent="0.15">
      <c r="C58" s="501"/>
      <c r="D58" s="502"/>
      <c r="E58" s="510"/>
      <c r="F58" s="511"/>
      <c r="G58" s="511"/>
      <c r="H58" s="511"/>
      <c r="I58" s="512"/>
      <c r="J58" s="50" t="s">
        <v>101</v>
      </c>
      <c r="K58" s="456" t="s">
        <v>102</v>
      </c>
      <c r="L58" s="456"/>
      <c r="M58" s="456"/>
      <c r="N58" s="456"/>
      <c r="O58" s="456"/>
      <c r="P58" s="456"/>
      <c r="Q58" s="456"/>
      <c r="R58" s="457"/>
      <c r="S58" s="40" t="s">
        <v>545</v>
      </c>
      <c r="T58" s="49" t="s">
        <v>103</v>
      </c>
      <c r="U58" s="49"/>
      <c r="V58" s="49"/>
      <c r="W58" s="49"/>
      <c r="X58" s="49"/>
      <c r="Y58" s="49"/>
      <c r="Z58" s="49"/>
      <c r="AA58" s="49"/>
      <c r="AB58" s="49"/>
      <c r="AC58" s="49"/>
      <c r="AD58" s="447"/>
      <c r="AG58" s="1" t="str">
        <f>+S59</f>
        <v>□</v>
      </c>
      <c r="AM58" s="37"/>
      <c r="AN58" s="43" t="s">
        <v>104</v>
      </c>
      <c r="AO58" s="43" t="s">
        <v>65</v>
      </c>
      <c r="AP58" s="43" t="s">
        <v>66</v>
      </c>
      <c r="AQ58" s="43" t="s">
        <v>66</v>
      </c>
      <c r="AR58" s="43" t="s">
        <v>66</v>
      </c>
      <c r="AS58" s="43" t="s">
        <v>66</v>
      </c>
      <c r="AT58" s="45" t="s">
        <v>91</v>
      </c>
      <c r="AU58" s="45" t="s">
        <v>67</v>
      </c>
    </row>
    <row r="59" spans="3:58" ht="18" customHeight="1" x14ac:dyDescent="0.15">
      <c r="C59" s="501"/>
      <c r="D59" s="502"/>
      <c r="E59" s="510"/>
      <c r="F59" s="511"/>
      <c r="G59" s="511"/>
      <c r="H59" s="511"/>
      <c r="I59" s="512"/>
      <c r="J59" s="54"/>
      <c r="K59" s="51"/>
      <c r="L59" s="55"/>
      <c r="M59" s="51"/>
      <c r="N59" s="51"/>
      <c r="O59" s="51"/>
      <c r="P59" s="51"/>
      <c r="Q59" s="51"/>
      <c r="R59" s="52"/>
      <c r="S59" s="40" t="s">
        <v>105</v>
      </c>
      <c r="T59" s="49" t="s">
        <v>106</v>
      </c>
      <c r="U59" s="49"/>
      <c r="V59" s="49"/>
      <c r="W59" s="49"/>
      <c r="X59" s="49"/>
      <c r="Y59" s="49"/>
      <c r="Z59" s="49"/>
      <c r="AA59" s="49"/>
      <c r="AB59" s="49"/>
      <c r="AC59" s="49"/>
      <c r="AD59" s="447"/>
    </row>
    <row r="60" spans="3:58" ht="23.25" customHeight="1" x14ac:dyDescent="0.15">
      <c r="C60" s="501"/>
      <c r="D60" s="502"/>
      <c r="E60" s="510"/>
      <c r="F60" s="511"/>
      <c r="G60" s="511"/>
      <c r="H60" s="511"/>
      <c r="I60" s="512"/>
      <c r="J60" s="38"/>
      <c r="K60" s="37"/>
      <c r="L60" s="38"/>
      <c r="M60" s="38"/>
      <c r="N60" s="38"/>
      <c r="O60" s="38"/>
      <c r="P60" s="37"/>
      <c r="Q60" s="37"/>
      <c r="R60" s="39"/>
      <c r="S60" s="56"/>
      <c r="T60" s="49"/>
      <c r="U60" s="49"/>
      <c r="V60" s="49"/>
      <c r="W60" s="49"/>
      <c r="X60" s="49"/>
      <c r="Y60" s="49"/>
      <c r="Z60" s="49"/>
      <c r="AA60" s="49"/>
      <c r="AB60" s="49"/>
      <c r="AC60" s="49"/>
      <c r="AD60" s="41"/>
    </row>
    <row r="61" spans="3:58" ht="14.1" customHeight="1" x14ac:dyDescent="0.15">
      <c r="C61" s="501"/>
      <c r="D61" s="502"/>
      <c r="E61" s="35"/>
      <c r="F61" s="494" t="s">
        <v>16</v>
      </c>
      <c r="G61" s="508"/>
      <c r="H61" s="508"/>
      <c r="I61" s="509"/>
      <c r="J61" s="57" t="s">
        <v>107</v>
      </c>
      <c r="K61" s="58" t="s">
        <v>108</v>
      </c>
      <c r="L61" s="58"/>
      <c r="M61" s="58"/>
      <c r="N61" s="58"/>
      <c r="O61" s="58"/>
      <c r="P61" s="58"/>
      <c r="Q61" s="58"/>
      <c r="R61" s="59"/>
      <c r="S61" s="479" t="s">
        <v>109</v>
      </c>
      <c r="T61" s="480"/>
      <c r="U61" s="480"/>
      <c r="V61" s="480"/>
      <c r="W61" s="480"/>
      <c r="X61" s="480"/>
      <c r="Y61" s="480"/>
      <c r="Z61" s="480"/>
      <c r="AA61" s="480"/>
      <c r="AB61" s="480"/>
      <c r="AC61" s="481"/>
      <c r="AD61" s="446"/>
      <c r="AF61" s="42" t="str">
        <f>+J61</f>
        <v>□</v>
      </c>
      <c r="AG61" s="1">
        <f>IF(AF62="■",1,IF(AF63="■",1,0))</f>
        <v>0</v>
      </c>
      <c r="AI61" s="45" t="str">
        <f>IF(AF61&amp;AF62&amp;AF63="■□□","◎無し",IF(AF61&amp;AF62&amp;AF63="□■□","●適合",IF(AF61&amp;AF62&amp;AF63="□□■","◆未達",IF(AF61&amp;AF62&amp;AF63="□□□","■未答","▼矛盾"))))</f>
        <v>■未答</v>
      </c>
      <c r="AJ61" s="61"/>
      <c r="AM61" s="37" t="s">
        <v>110</v>
      </c>
      <c r="AN61" s="46" t="s">
        <v>111</v>
      </c>
      <c r="AO61" s="46" t="s">
        <v>112</v>
      </c>
      <c r="AP61" s="46" t="s">
        <v>113</v>
      </c>
      <c r="AQ61" s="46" t="s">
        <v>114</v>
      </c>
      <c r="AR61" s="46" t="s">
        <v>90</v>
      </c>
      <c r="BF61" s="62"/>
    </row>
    <row r="62" spans="3:58" ht="14.1" customHeight="1" x14ac:dyDescent="0.15">
      <c r="C62" s="501"/>
      <c r="D62" s="502"/>
      <c r="E62" s="35"/>
      <c r="F62" s="510"/>
      <c r="G62" s="511"/>
      <c r="H62" s="511"/>
      <c r="I62" s="512"/>
      <c r="J62" s="63" t="s">
        <v>115</v>
      </c>
      <c r="K62" s="456" t="s">
        <v>116</v>
      </c>
      <c r="L62" s="456"/>
      <c r="M62" s="456"/>
      <c r="N62" s="456"/>
      <c r="O62" s="456"/>
      <c r="P62" s="456"/>
      <c r="Q62" s="456"/>
      <c r="R62" s="457"/>
      <c r="S62" s="436" t="s">
        <v>117</v>
      </c>
      <c r="T62" s="429"/>
      <c r="U62" s="429"/>
      <c r="V62" s="429"/>
      <c r="W62" s="429"/>
      <c r="X62" s="429"/>
      <c r="Y62" s="429"/>
      <c r="Z62" s="65"/>
      <c r="AA62" s="65"/>
      <c r="AB62" s="49" t="s">
        <v>118</v>
      </c>
      <c r="AC62" s="49"/>
      <c r="AD62" s="447"/>
      <c r="AF62" s="1" t="str">
        <f>+J62</f>
        <v>□</v>
      </c>
      <c r="AG62" s="1">
        <f>+AA62</f>
        <v>0</v>
      </c>
      <c r="AK62" s="43" t="str">
        <f>IF(AG61=1,IF(AG62=0,"◎無段",IF(AG62&gt;20,"◆未達","●範囲内")),"■未答")</f>
        <v>■未答</v>
      </c>
      <c r="AM62" s="37"/>
      <c r="AN62" s="43" t="s">
        <v>64</v>
      </c>
      <c r="AO62" s="43" t="s">
        <v>65</v>
      </c>
      <c r="AP62" s="43" t="s">
        <v>66</v>
      </c>
      <c r="AQ62" s="45" t="s">
        <v>91</v>
      </c>
      <c r="AR62" s="45" t="s">
        <v>67</v>
      </c>
      <c r="BF62" s="62"/>
    </row>
    <row r="63" spans="3:58" ht="14.1" customHeight="1" x14ac:dyDescent="0.15">
      <c r="C63" s="501"/>
      <c r="D63" s="502"/>
      <c r="E63" s="35"/>
      <c r="F63" s="513"/>
      <c r="G63" s="514"/>
      <c r="H63" s="514"/>
      <c r="I63" s="515"/>
      <c r="J63" s="66" t="s">
        <v>105</v>
      </c>
      <c r="K63" s="486" t="s">
        <v>119</v>
      </c>
      <c r="L63" s="486"/>
      <c r="M63" s="486"/>
      <c r="N63" s="486"/>
      <c r="O63" s="486"/>
      <c r="P63" s="486"/>
      <c r="Q63" s="486"/>
      <c r="R63" s="487"/>
      <c r="S63" s="484" t="s">
        <v>120</v>
      </c>
      <c r="T63" s="485"/>
      <c r="U63" s="485"/>
      <c r="V63" s="485"/>
      <c r="W63" s="485"/>
      <c r="X63" s="485"/>
      <c r="Y63" s="485"/>
      <c r="Z63" s="69"/>
      <c r="AA63" s="69"/>
      <c r="AB63" s="70" t="s">
        <v>118</v>
      </c>
      <c r="AC63" s="70"/>
      <c r="AD63" s="448"/>
      <c r="AF63" s="1" t="str">
        <f>+J63</f>
        <v>□</v>
      </c>
      <c r="AG63" s="1">
        <f>+AA63</f>
        <v>0</v>
      </c>
      <c r="AK63" s="43" t="str">
        <f>IF(AG61=1,IF(AG63=0,"◎無段",IF(AG63&gt;5,"◆未達","●範囲内")),"■未答")</f>
        <v>■未答</v>
      </c>
    </row>
    <row r="64" spans="3:58" ht="20.100000000000001" customHeight="1" x14ac:dyDescent="0.15">
      <c r="C64" s="501"/>
      <c r="D64" s="502"/>
      <c r="E64" s="71"/>
      <c r="F64" s="490" t="s">
        <v>17</v>
      </c>
      <c r="G64" s="491"/>
      <c r="H64" s="491"/>
      <c r="I64" s="492"/>
      <c r="J64" s="72" t="s">
        <v>121</v>
      </c>
      <c r="K64" s="73" t="s">
        <v>108</v>
      </c>
      <c r="L64" s="73"/>
      <c r="M64" s="73"/>
      <c r="N64" s="72" t="s">
        <v>122</v>
      </c>
      <c r="O64" s="73" t="s">
        <v>123</v>
      </c>
      <c r="P64" s="73"/>
      <c r="Q64" s="73"/>
      <c r="R64" s="74"/>
      <c r="S64" s="75"/>
      <c r="T64" s="76"/>
      <c r="U64" s="76"/>
      <c r="V64" s="76"/>
      <c r="W64" s="76"/>
      <c r="X64" s="76"/>
      <c r="Y64" s="76"/>
      <c r="Z64" s="76"/>
      <c r="AA64" s="76"/>
      <c r="AB64" s="76"/>
      <c r="AC64" s="76"/>
      <c r="AD64" s="77"/>
      <c r="AF64" s="42" t="str">
        <f>+J64</f>
        <v>□</v>
      </c>
      <c r="AG64" s="1" t="str">
        <f>+N64</f>
        <v>□</v>
      </c>
      <c r="AI64" s="43" t="str">
        <f>IF(AF64&amp;AG64="■□","◎無し",IF(AF64&amp;AG64="□■","●適合",IF(AF64&amp;AG64="□□","■未答","▼矛盾")))</f>
        <v>■未答</v>
      </c>
      <c r="AJ64" s="44"/>
    </row>
    <row r="65" spans="3:58" ht="37.5" customHeight="1" x14ac:dyDescent="0.15">
      <c r="C65" s="501"/>
      <c r="D65" s="502"/>
      <c r="E65" s="71"/>
      <c r="F65" s="490" t="s">
        <v>18</v>
      </c>
      <c r="G65" s="491"/>
      <c r="H65" s="491"/>
      <c r="I65" s="492"/>
      <c r="J65" s="72" t="s">
        <v>124</v>
      </c>
      <c r="K65" s="73" t="s">
        <v>108</v>
      </c>
      <c r="L65" s="73"/>
      <c r="M65" s="73"/>
      <c r="N65" s="72" t="s">
        <v>122</v>
      </c>
      <c r="O65" s="73" t="s">
        <v>123</v>
      </c>
      <c r="P65" s="73"/>
      <c r="Q65" s="73"/>
      <c r="R65" s="74"/>
      <c r="S65" s="75"/>
      <c r="T65" s="76"/>
      <c r="U65" s="76"/>
      <c r="V65" s="76"/>
      <c r="W65" s="76"/>
      <c r="X65" s="76"/>
      <c r="Y65" s="76"/>
      <c r="Z65" s="76"/>
      <c r="AA65" s="76"/>
      <c r="AB65" s="76"/>
      <c r="AC65" s="76"/>
      <c r="AD65" s="77"/>
      <c r="AF65" s="42" t="str">
        <f>+J65</f>
        <v>□</v>
      </c>
      <c r="AG65" s="1" t="str">
        <f>+N65</f>
        <v>□</v>
      </c>
      <c r="AI65" s="43" t="str">
        <f>IF(AF65&amp;AG65="■□","◎無し",IF(AF65&amp;AG65="□■","●適合",IF(AF65&amp;AG65="□□","■未答","▼矛盾")))</f>
        <v>■未答</v>
      </c>
      <c r="AJ65" s="44"/>
    </row>
    <row r="66" spans="3:58" ht="37.5" customHeight="1" x14ac:dyDescent="0.15">
      <c r="C66" s="501"/>
      <c r="D66" s="502"/>
      <c r="E66" s="71"/>
      <c r="F66" s="493" t="s">
        <v>19</v>
      </c>
      <c r="G66" s="494"/>
      <c r="H66" s="494"/>
      <c r="I66" s="495"/>
      <c r="J66" s="58"/>
      <c r="K66" s="58"/>
      <c r="L66" s="58"/>
      <c r="M66" s="58"/>
      <c r="N66" s="58"/>
      <c r="O66" s="58"/>
      <c r="P66" s="58"/>
      <c r="Q66" s="58"/>
      <c r="R66" s="59"/>
      <c r="S66" s="78"/>
      <c r="T66" s="79"/>
      <c r="U66" s="79"/>
      <c r="V66" s="79"/>
      <c r="W66" s="79"/>
      <c r="X66" s="79"/>
      <c r="Y66" s="79"/>
      <c r="Z66" s="79"/>
      <c r="AA66" s="79"/>
      <c r="AB66" s="79"/>
      <c r="AC66" s="80" t="s">
        <v>109</v>
      </c>
      <c r="AD66" s="459"/>
      <c r="AF66" s="42" t="str">
        <f>+J67</f>
        <v>□</v>
      </c>
      <c r="AI66" s="45" t="str">
        <f>IF(AF66&amp;AF67&amp;AF68="■□□","◎無し",IF(AF66&amp;AF67&amp;AF68="□■□","●適合",IF(AF66&amp;AF67&amp;AF68="□□■","◆未達",IF(AF66&amp;AF67&amp;AF68="□□□","■未答","▼矛盾"))))</f>
        <v>■未答</v>
      </c>
      <c r="AJ66" s="61"/>
      <c r="AM66" s="37" t="s">
        <v>110</v>
      </c>
      <c r="AN66" s="46" t="s">
        <v>111</v>
      </c>
      <c r="AO66" s="46" t="s">
        <v>112</v>
      </c>
      <c r="AP66" s="46" t="s">
        <v>113</v>
      </c>
      <c r="AQ66" s="46" t="s">
        <v>114</v>
      </c>
      <c r="AR66" s="46" t="s">
        <v>90</v>
      </c>
    </row>
    <row r="67" spans="3:58" ht="36" customHeight="1" x14ac:dyDescent="0.15">
      <c r="C67" s="501"/>
      <c r="D67" s="502"/>
      <c r="E67" s="71"/>
      <c r="F67" s="71"/>
      <c r="G67" s="491" t="s">
        <v>125</v>
      </c>
      <c r="H67" s="497"/>
      <c r="I67" s="498"/>
      <c r="J67" s="63" t="s">
        <v>101</v>
      </c>
      <c r="K67" s="37" t="s">
        <v>108</v>
      </c>
      <c r="L67" s="37"/>
      <c r="M67" s="37"/>
      <c r="N67" s="37"/>
      <c r="O67" s="37"/>
      <c r="P67" s="37"/>
      <c r="Q67" s="37"/>
      <c r="R67" s="39"/>
      <c r="S67" s="436" t="s">
        <v>126</v>
      </c>
      <c r="T67" s="429"/>
      <c r="U67" s="429"/>
      <c r="V67" s="429"/>
      <c r="W67" s="429"/>
      <c r="X67" s="429"/>
      <c r="Y67" s="431"/>
      <c r="Z67" s="431"/>
      <c r="AA67" s="431"/>
      <c r="AB67" s="49" t="s">
        <v>127</v>
      </c>
      <c r="AC67" s="81"/>
      <c r="AD67" s="459"/>
      <c r="AF67" s="1" t="str">
        <f>+J68</f>
        <v>□</v>
      </c>
      <c r="AG67" s="1">
        <f>+Y67</f>
        <v>0</v>
      </c>
      <c r="AK67" s="43" t="str">
        <f>IF(AG67=0,"■未答",IF(AG67&lt;=9,IF(AG67&gt;=3,"●適合","◆過小"),"◆過大"))</f>
        <v>■未答</v>
      </c>
      <c r="AM67" s="37"/>
      <c r="AN67" s="43" t="s">
        <v>64</v>
      </c>
      <c r="AO67" s="43" t="s">
        <v>65</v>
      </c>
      <c r="AP67" s="43" t="s">
        <v>66</v>
      </c>
      <c r="AQ67" s="45" t="s">
        <v>91</v>
      </c>
      <c r="AR67" s="45" t="s">
        <v>67</v>
      </c>
    </row>
    <row r="68" spans="3:58" ht="42" customHeight="1" x14ac:dyDescent="0.15">
      <c r="C68" s="501"/>
      <c r="D68" s="502"/>
      <c r="E68" s="71"/>
      <c r="F68" s="71"/>
      <c r="G68" s="491" t="s">
        <v>128</v>
      </c>
      <c r="H68" s="497"/>
      <c r="I68" s="498"/>
      <c r="J68" s="63" t="s">
        <v>105</v>
      </c>
      <c r="K68" s="37" t="s">
        <v>129</v>
      </c>
      <c r="L68" s="38"/>
      <c r="M68" s="38"/>
      <c r="N68" s="38"/>
      <c r="O68" s="38"/>
      <c r="P68" s="37"/>
      <c r="Q68" s="37"/>
      <c r="R68" s="39"/>
      <c r="S68" s="436" t="s">
        <v>130</v>
      </c>
      <c r="T68" s="429"/>
      <c r="U68" s="429"/>
      <c r="V68" s="429"/>
      <c r="W68" s="429"/>
      <c r="X68" s="429"/>
      <c r="Y68" s="431"/>
      <c r="Z68" s="431"/>
      <c r="AA68" s="431"/>
      <c r="AB68" s="49" t="s">
        <v>131</v>
      </c>
      <c r="AC68" s="81"/>
      <c r="AD68" s="459"/>
      <c r="AF68" s="1" t="str">
        <f>+J69</f>
        <v>□</v>
      </c>
      <c r="AG68" s="1">
        <f>+Y68</f>
        <v>0</v>
      </c>
      <c r="AK68" s="43" t="str">
        <f>IF(AG68=0,"◆母数なし",IF(AG67=0,"■未答",IF((AG67/AG68)&lt;0.5,"●1/2以下","◆1/2超過")))</f>
        <v>◆母数なし</v>
      </c>
    </row>
    <row r="69" spans="3:58" ht="36" customHeight="1" x14ac:dyDescent="0.15">
      <c r="C69" s="501"/>
      <c r="D69" s="502"/>
      <c r="E69" s="71"/>
      <c r="F69" s="71"/>
      <c r="G69" s="491" t="s">
        <v>132</v>
      </c>
      <c r="H69" s="497"/>
      <c r="I69" s="498"/>
      <c r="J69" s="63" t="s">
        <v>133</v>
      </c>
      <c r="K69" s="37" t="s">
        <v>134</v>
      </c>
      <c r="L69" s="38"/>
      <c r="M69" s="38"/>
      <c r="N69" s="38"/>
      <c r="O69" s="38"/>
      <c r="P69" s="37"/>
      <c r="Q69" s="37"/>
      <c r="R69" s="39"/>
      <c r="S69" s="436" t="s">
        <v>135</v>
      </c>
      <c r="T69" s="429"/>
      <c r="U69" s="429"/>
      <c r="V69" s="429"/>
      <c r="W69" s="429"/>
      <c r="X69" s="429"/>
      <c r="Y69" s="431"/>
      <c r="Z69" s="431"/>
      <c r="AA69" s="431"/>
      <c r="AB69" s="49" t="s">
        <v>136</v>
      </c>
      <c r="AC69" s="81"/>
      <c r="AD69" s="459"/>
      <c r="AG69" s="1">
        <f>+Y69</f>
        <v>0</v>
      </c>
      <c r="AK69" s="43" t="str">
        <f>IF(AG69=0,"■未答",IF(AG69&lt;1500,"◆1500未満","●1500以上"))</f>
        <v>■未答</v>
      </c>
    </row>
    <row r="70" spans="3:58" ht="42" customHeight="1" x14ac:dyDescent="0.15">
      <c r="C70" s="501"/>
      <c r="D70" s="502"/>
      <c r="E70" s="71"/>
      <c r="F70" s="71"/>
      <c r="G70" s="491" t="s">
        <v>137</v>
      </c>
      <c r="H70" s="497"/>
      <c r="I70" s="498"/>
      <c r="J70" s="37"/>
      <c r="K70" s="37"/>
      <c r="L70" s="37"/>
      <c r="M70" s="37"/>
      <c r="N70" s="37"/>
      <c r="O70" s="37"/>
      <c r="P70" s="37"/>
      <c r="Q70" s="37"/>
      <c r="R70" s="39"/>
      <c r="S70" s="436" t="s">
        <v>138</v>
      </c>
      <c r="T70" s="429"/>
      <c r="U70" s="429"/>
      <c r="V70" s="429"/>
      <c r="W70" s="429"/>
      <c r="X70" s="429"/>
      <c r="Y70" s="82" t="s">
        <v>122</v>
      </c>
      <c r="Z70" s="64" t="s">
        <v>139</v>
      </c>
      <c r="AA70" s="82" t="s">
        <v>140</v>
      </c>
      <c r="AB70" s="49" t="s">
        <v>141</v>
      </c>
      <c r="AC70" s="81"/>
      <c r="AD70" s="459"/>
      <c r="AG70" s="1" t="str">
        <f>+Y70</f>
        <v>□</v>
      </c>
      <c r="AI70" s="44"/>
      <c r="AJ70" s="83"/>
      <c r="AK70" s="43" t="str">
        <f>IF(AG70&amp;AG71="■□","●適合",IF(AG70&amp;AG71="□■","◆未達",IF(AG70&amp;AG71="□□","■未答","▼矛盾")))</f>
        <v>■未答</v>
      </c>
      <c r="AM70" s="37" t="s">
        <v>86</v>
      </c>
      <c r="AN70" s="46" t="s">
        <v>87</v>
      </c>
      <c r="AO70" s="46" t="s">
        <v>88</v>
      </c>
      <c r="AP70" s="46" t="s">
        <v>89</v>
      </c>
      <c r="AQ70" s="46" t="s">
        <v>90</v>
      </c>
    </row>
    <row r="71" spans="3:58" ht="28.15" customHeight="1" x14ac:dyDescent="0.15">
      <c r="C71" s="501"/>
      <c r="D71" s="502"/>
      <c r="E71" s="71"/>
      <c r="F71" s="84"/>
      <c r="G71" s="491" t="s">
        <v>142</v>
      </c>
      <c r="H71" s="497"/>
      <c r="I71" s="498"/>
      <c r="J71" s="85"/>
      <c r="K71" s="85"/>
      <c r="L71" s="85"/>
      <c r="M71" s="85"/>
      <c r="N71" s="85"/>
      <c r="O71" s="85"/>
      <c r="P71" s="85"/>
      <c r="Q71" s="85"/>
      <c r="R71" s="86"/>
      <c r="S71" s="437"/>
      <c r="T71" s="438"/>
      <c r="U71" s="438"/>
      <c r="V71" s="438"/>
      <c r="W71" s="438"/>
      <c r="X71" s="438"/>
      <c r="Y71" s="89"/>
      <c r="Z71" s="88"/>
      <c r="AA71" s="89"/>
      <c r="AB71" s="88"/>
      <c r="AC71" s="90"/>
      <c r="AD71" s="459"/>
      <c r="AG71" s="1" t="str">
        <f>+AA70</f>
        <v>□</v>
      </c>
      <c r="AN71" s="43" t="s">
        <v>65</v>
      </c>
      <c r="AO71" s="43" t="s">
        <v>66</v>
      </c>
      <c r="AP71" s="45" t="s">
        <v>91</v>
      </c>
      <c r="AQ71" s="45" t="s">
        <v>67</v>
      </c>
    </row>
    <row r="72" spans="3:58" ht="12" customHeight="1" x14ac:dyDescent="0.15">
      <c r="C72" s="501"/>
      <c r="D72" s="502"/>
      <c r="E72" s="35"/>
      <c r="F72" s="494" t="s">
        <v>20</v>
      </c>
      <c r="G72" s="508"/>
      <c r="H72" s="508"/>
      <c r="I72" s="509"/>
      <c r="J72" s="58"/>
      <c r="K72" s="58"/>
      <c r="L72" s="58"/>
      <c r="M72" s="58"/>
      <c r="N72" s="58"/>
      <c r="O72" s="58"/>
      <c r="P72" s="58"/>
      <c r="Q72" s="58"/>
      <c r="R72" s="59"/>
      <c r="S72" s="91"/>
      <c r="T72" s="92"/>
      <c r="U72" s="92"/>
      <c r="V72" s="92"/>
      <c r="W72" s="92"/>
      <c r="X72" s="92"/>
      <c r="Y72" s="93"/>
      <c r="Z72" s="92"/>
      <c r="AA72" s="93"/>
      <c r="AB72" s="92"/>
      <c r="AC72" s="80" t="s">
        <v>109</v>
      </c>
      <c r="AD72" s="446"/>
    </row>
    <row r="73" spans="3:58" ht="16.149999999999999" customHeight="1" x14ac:dyDescent="0.15">
      <c r="C73" s="501"/>
      <c r="D73" s="502"/>
      <c r="E73" s="35"/>
      <c r="F73" s="510"/>
      <c r="G73" s="511"/>
      <c r="H73" s="511"/>
      <c r="I73" s="512"/>
      <c r="J73" s="63" t="s">
        <v>143</v>
      </c>
      <c r="K73" s="37" t="s">
        <v>108</v>
      </c>
      <c r="L73" s="37"/>
      <c r="M73" s="37"/>
      <c r="N73" s="37"/>
      <c r="O73" s="37"/>
      <c r="P73" s="37"/>
      <c r="Q73" s="37"/>
      <c r="R73" s="39"/>
      <c r="S73" s="40" t="s">
        <v>122</v>
      </c>
      <c r="T73" s="434" t="s">
        <v>144</v>
      </c>
      <c r="U73" s="434"/>
      <c r="V73" s="434"/>
      <c r="W73" s="429" t="s">
        <v>145</v>
      </c>
      <c r="X73" s="429"/>
      <c r="Y73" s="429"/>
      <c r="Z73" s="429"/>
      <c r="AA73" s="432"/>
      <c r="AB73" s="432"/>
      <c r="AC73" s="81" t="s">
        <v>146</v>
      </c>
      <c r="AD73" s="447"/>
      <c r="AF73" s="42" t="str">
        <f>+J73</f>
        <v>□</v>
      </c>
      <c r="AG73" s="1">
        <f>+AA73</f>
        <v>0</v>
      </c>
      <c r="AI73" s="45" t="str">
        <f>IF(AF73&amp;AF74&amp;AF75="■□□","◎無し",IF(AF73&amp;AF74&amp;AF75="□■□","●適合",IF(AF73&amp;AF74&amp;AF75="□□■","◆未達",IF(AF73&amp;AF74&amp;AF75="□□□","■未答","▼矛盾"))))</f>
        <v>■未答</v>
      </c>
      <c r="AJ73" s="61"/>
      <c r="AK73" s="43" t="str">
        <f>IF(S73="■",IF(AG73=0,"◎無段",IF(AG73&gt;20,"◆未達","●範囲内")),"■未答")</f>
        <v>■未答</v>
      </c>
      <c r="AM73" s="37" t="s">
        <v>110</v>
      </c>
      <c r="AN73" s="46" t="s">
        <v>111</v>
      </c>
      <c r="AO73" s="46" t="s">
        <v>112</v>
      </c>
      <c r="AP73" s="46" t="s">
        <v>113</v>
      </c>
      <c r="AQ73" s="46" t="s">
        <v>114</v>
      </c>
      <c r="AR73" s="46" t="s">
        <v>90</v>
      </c>
    </row>
    <row r="74" spans="3:58" ht="8.1" customHeight="1" x14ac:dyDescent="0.15">
      <c r="C74" s="501"/>
      <c r="D74" s="502"/>
      <c r="E74" s="35"/>
      <c r="F74" s="510"/>
      <c r="G74" s="511"/>
      <c r="H74" s="511"/>
      <c r="I74" s="512"/>
      <c r="J74" s="94"/>
      <c r="K74" s="95"/>
      <c r="L74" s="95"/>
      <c r="M74" s="95"/>
      <c r="N74" s="95"/>
      <c r="O74" s="95"/>
      <c r="P74" s="95"/>
      <c r="Q74" s="95"/>
      <c r="R74" s="96"/>
      <c r="S74" s="48"/>
      <c r="T74" s="97"/>
      <c r="U74" s="97"/>
      <c r="V74" s="97"/>
      <c r="W74" s="98"/>
      <c r="X74" s="98"/>
      <c r="Y74" s="98"/>
      <c r="Z74" s="98"/>
      <c r="AA74" s="97"/>
      <c r="AB74" s="97"/>
      <c r="AC74" s="99"/>
      <c r="AD74" s="447"/>
      <c r="AF74" s="1" t="str">
        <f>+J75</f>
        <v>□</v>
      </c>
      <c r="AM74" s="37"/>
      <c r="AN74" s="43" t="s">
        <v>64</v>
      </c>
      <c r="AO74" s="43" t="s">
        <v>65</v>
      </c>
      <c r="AP74" s="43" t="s">
        <v>66</v>
      </c>
      <c r="AQ74" s="45" t="s">
        <v>91</v>
      </c>
      <c r="AR74" s="45" t="s">
        <v>67</v>
      </c>
    </row>
    <row r="75" spans="3:58" ht="16.149999999999999" customHeight="1" x14ac:dyDescent="0.15">
      <c r="C75" s="501"/>
      <c r="D75" s="502"/>
      <c r="E75" s="35"/>
      <c r="F75" s="510"/>
      <c r="G75" s="511"/>
      <c r="H75" s="511"/>
      <c r="I75" s="512"/>
      <c r="J75" s="63" t="s">
        <v>105</v>
      </c>
      <c r="K75" s="456" t="s">
        <v>116</v>
      </c>
      <c r="L75" s="456"/>
      <c r="M75" s="456"/>
      <c r="N75" s="456"/>
      <c r="O75" s="456"/>
      <c r="P75" s="456"/>
      <c r="Q75" s="456"/>
      <c r="R75" s="457"/>
      <c r="S75" s="439" t="s">
        <v>147</v>
      </c>
      <c r="T75" s="435" t="s">
        <v>148</v>
      </c>
      <c r="U75" s="435"/>
      <c r="V75" s="435"/>
      <c r="W75" s="429" t="s">
        <v>149</v>
      </c>
      <c r="X75" s="429"/>
      <c r="Y75" s="429"/>
      <c r="Z75" s="429"/>
      <c r="AA75" s="432"/>
      <c r="AB75" s="432"/>
      <c r="AC75" s="81" t="s">
        <v>150</v>
      </c>
      <c r="AD75" s="447"/>
      <c r="AF75" s="1" t="str">
        <f>+J76</f>
        <v>□</v>
      </c>
      <c r="AG75" s="1">
        <f>+AA75</f>
        <v>0</v>
      </c>
      <c r="AK75" s="43" t="str">
        <f>IF(S75="■",IF(AG75=0,"◎無段",IF(AG75&gt;120,"◆未達","●範囲内")),"■未答")</f>
        <v>■未答</v>
      </c>
      <c r="AM75" s="6"/>
      <c r="AN75" s="6"/>
      <c r="AO75" s="6"/>
      <c r="AP75" s="6"/>
      <c r="AQ75" s="6"/>
      <c r="AR75" s="9"/>
      <c r="AS75" s="9"/>
      <c r="AT75" s="9"/>
      <c r="AU75" s="9"/>
      <c r="AV75" s="9"/>
      <c r="AW75" s="9"/>
      <c r="AX75" s="9"/>
      <c r="AY75" s="9"/>
    </row>
    <row r="76" spans="3:58" ht="16.149999999999999" customHeight="1" x14ac:dyDescent="0.15">
      <c r="C76" s="501"/>
      <c r="D76" s="502"/>
      <c r="E76" s="71"/>
      <c r="F76" s="510"/>
      <c r="G76" s="511"/>
      <c r="H76" s="511"/>
      <c r="I76" s="512"/>
      <c r="J76" s="63" t="s">
        <v>151</v>
      </c>
      <c r="K76" s="456" t="s">
        <v>119</v>
      </c>
      <c r="L76" s="456"/>
      <c r="M76" s="456"/>
      <c r="N76" s="456"/>
      <c r="O76" s="456"/>
      <c r="P76" s="456"/>
      <c r="Q76" s="456"/>
      <c r="R76" s="457"/>
      <c r="S76" s="439"/>
      <c r="T76" s="435"/>
      <c r="U76" s="435"/>
      <c r="V76" s="435"/>
      <c r="W76" s="429" t="s">
        <v>152</v>
      </c>
      <c r="X76" s="429"/>
      <c r="Y76" s="429"/>
      <c r="Z76" s="429"/>
      <c r="AA76" s="432"/>
      <c r="AB76" s="432"/>
      <c r="AC76" s="81" t="s">
        <v>153</v>
      </c>
      <c r="AD76" s="447"/>
      <c r="AG76" s="1">
        <f>+AA76</f>
        <v>0</v>
      </c>
      <c r="AK76" s="43" t="str">
        <f>IF(S75="■",IF(AG76=0,"◎無段",IF(AG76&gt;180,"◆未達","●範囲内")),"■未答")</f>
        <v>■未答</v>
      </c>
      <c r="AM76" s="49"/>
      <c r="AN76" s="6"/>
      <c r="AO76" s="6"/>
      <c r="AP76" s="6"/>
      <c r="AQ76" s="6"/>
      <c r="AR76" s="9"/>
      <c r="AS76" s="9"/>
      <c r="AT76" s="9"/>
      <c r="AU76" s="9"/>
      <c r="AV76" s="9"/>
      <c r="AW76" s="9"/>
      <c r="AX76" s="9"/>
      <c r="AY76" s="9"/>
      <c r="BF76" s="75"/>
    </row>
    <row r="77" spans="3:58" ht="6" customHeight="1" x14ac:dyDescent="0.15">
      <c r="C77" s="501"/>
      <c r="D77" s="502"/>
      <c r="E77" s="71"/>
      <c r="F77" s="513"/>
      <c r="G77" s="514"/>
      <c r="H77" s="514"/>
      <c r="I77" s="515"/>
      <c r="J77" s="100"/>
      <c r="K77" s="101"/>
      <c r="L77" s="100"/>
      <c r="M77" s="100"/>
      <c r="N77" s="100"/>
      <c r="O77" s="100"/>
      <c r="P77" s="101"/>
      <c r="Q77" s="101"/>
      <c r="R77" s="102"/>
      <c r="S77" s="103"/>
      <c r="T77" s="104"/>
      <c r="U77" s="104"/>
      <c r="V77" s="104"/>
      <c r="W77" s="88"/>
      <c r="X77" s="88"/>
      <c r="Y77" s="88"/>
      <c r="Z77" s="88"/>
      <c r="AA77" s="88"/>
      <c r="AB77" s="88"/>
      <c r="AC77" s="90"/>
      <c r="AD77" s="448"/>
      <c r="AM77" s="49"/>
      <c r="BF77" s="49"/>
    </row>
    <row r="78" spans="3:58" ht="16.5" customHeight="1" x14ac:dyDescent="0.15">
      <c r="C78" s="501"/>
      <c r="D78" s="502"/>
      <c r="E78" s="71"/>
      <c r="F78" s="494" t="s">
        <v>21</v>
      </c>
      <c r="G78" s="508"/>
      <c r="H78" s="508"/>
      <c r="I78" s="509"/>
      <c r="J78" s="105"/>
      <c r="K78" s="106"/>
      <c r="L78" s="105"/>
      <c r="M78" s="105"/>
      <c r="N78" s="105"/>
      <c r="O78" s="105"/>
      <c r="P78" s="106"/>
      <c r="Q78" s="106"/>
      <c r="R78" s="107"/>
      <c r="S78" s="108"/>
      <c r="T78" s="109"/>
      <c r="U78" s="109"/>
      <c r="V78" s="109"/>
      <c r="W78" s="92"/>
      <c r="X78" s="92"/>
      <c r="Y78" s="92"/>
      <c r="Z78" s="92"/>
      <c r="AA78" s="92"/>
      <c r="AB78" s="92"/>
      <c r="AC78" s="80" t="s">
        <v>109</v>
      </c>
      <c r="AD78" s="60"/>
      <c r="AF78" s="42" t="str">
        <f>+J80</f>
        <v>□</v>
      </c>
      <c r="AI78" s="45" t="str">
        <f>IF(AF78&amp;AF79&amp;AF80&amp;AF81="■□□□","◎無し",IF(AF78&amp;AF79&amp;AF80&amp;AF81="□■□□","◎無段",IF(AF78&amp;AF79&amp;AF80&amp;AF81="□□■□","●適合",IF(AF78&amp;AF79&amp;AF80&amp;AF81="□□□■","◆未達",IF(AF78&amp;AF79&amp;AF80&amp;AF81="□□□□","■未答","▼矛盾")))))</f>
        <v>■未答</v>
      </c>
      <c r="AJ78" s="61"/>
      <c r="AM78" s="37" t="s">
        <v>95</v>
      </c>
      <c r="AN78" s="53" t="s">
        <v>97</v>
      </c>
      <c r="AO78" s="53" t="s">
        <v>96</v>
      </c>
      <c r="AP78" s="53" t="s">
        <v>98</v>
      </c>
      <c r="AQ78" s="53" t="s">
        <v>99</v>
      </c>
      <c r="AR78" s="53" t="s">
        <v>100</v>
      </c>
      <c r="AS78" s="53" t="s">
        <v>90</v>
      </c>
      <c r="BF78" s="49"/>
    </row>
    <row r="79" spans="3:58" ht="26.1" customHeight="1" x14ac:dyDescent="0.15">
      <c r="C79" s="501"/>
      <c r="D79" s="502"/>
      <c r="E79" s="71"/>
      <c r="F79" s="510"/>
      <c r="G79" s="511"/>
      <c r="H79" s="511"/>
      <c r="I79" s="512"/>
      <c r="J79" s="94"/>
      <c r="K79" s="37"/>
      <c r="L79" s="38"/>
      <c r="M79" s="38"/>
      <c r="N79" s="38"/>
      <c r="O79" s="38"/>
      <c r="P79" s="37"/>
      <c r="Q79" s="37"/>
      <c r="R79" s="39"/>
      <c r="S79" s="482" t="s">
        <v>154</v>
      </c>
      <c r="T79" s="483"/>
      <c r="U79" s="483"/>
      <c r="V79" s="82" t="s">
        <v>93</v>
      </c>
      <c r="W79" s="483" t="s">
        <v>144</v>
      </c>
      <c r="X79" s="483"/>
      <c r="Y79" s="82" t="s">
        <v>155</v>
      </c>
      <c r="Z79" s="111" t="s">
        <v>156</v>
      </c>
      <c r="AA79" s="111"/>
      <c r="AB79" s="111"/>
      <c r="AC79" s="112"/>
      <c r="AD79" s="447"/>
      <c r="AF79" s="1" t="str">
        <f>+J81</f>
        <v>□</v>
      </c>
      <c r="AI79" s="113" t="s">
        <v>157</v>
      </c>
      <c r="AK79" s="45" t="str">
        <f>IF(V79&amp;Y79="■□","●単純",IF(V79&amp;Y79="□■","◆またぎ",IF(V79&amp;Y79="□□","■未答","▼矛盾")))</f>
        <v>■未答</v>
      </c>
      <c r="AM79" s="37"/>
      <c r="AN79" s="43" t="s">
        <v>64</v>
      </c>
      <c r="AO79" s="43" t="s">
        <v>104</v>
      </c>
      <c r="AP79" s="43" t="s">
        <v>65</v>
      </c>
      <c r="AQ79" s="43" t="s">
        <v>66</v>
      </c>
      <c r="AR79" s="45" t="s">
        <v>91</v>
      </c>
      <c r="AS79" s="45" t="s">
        <v>67</v>
      </c>
      <c r="BF79" s="49"/>
    </row>
    <row r="80" spans="3:58" ht="26.1" customHeight="1" x14ac:dyDescent="0.15">
      <c r="C80" s="501"/>
      <c r="D80" s="502"/>
      <c r="E80" s="71"/>
      <c r="F80" s="510"/>
      <c r="G80" s="511"/>
      <c r="H80" s="511"/>
      <c r="I80" s="512"/>
      <c r="J80" s="63" t="s">
        <v>69</v>
      </c>
      <c r="K80" s="37" t="s">
        <v>108</v>
      </c>
      <c r="L80" s="37"/>
      <c r="M80" s="37"/>
      <c r="N80" s="38"/>
      <c r="O80" s="38"/>
      <c r="P80" s="37"/>
      <c r="Q80" s="37"/>
      <c r="R80" s="39"/>
      <c r="S80" s="615" t="s">
        <v>158</v>
      </c>
      <c r="T80" s="453"/>
      <c r="U80" s="453"/>
      <c r="V80" s="82" t="s">
        <v>159</v>
      </c>
      <c r="W80" s="453" t="s">
        <v>160</v>
      </c>
      <c r="X80" s="453"/>
      <c r="Y80" s="82" t="s">
        <v>105</v>
      </c>
      <c r="Z80" s="453" t="s">
        <v>161</v>
      </c>
      <c r="AA80" s="453"/>
      <c r="AB80" s="82" t="s">
        <v>122</v>
      </c>
      <c r="AC80" s="114" t="s">
        <v>162</v>
      </c>
      <c r="AD80" s="447"/>
      <c r="AF80" s="1" t="str">
        <f>+J82</f>
        <v>□</v>
      </c>
      <c r="AI80" s="113" t="s">
        <v>163</v>
      </c>
      <c r="AK80" s="45" t="str">
        <f>IF(V80&amp;Y80&amp;AB80="■□□","手すり",IF(V80&amp;Y80&amp;AB80="□■□","手すり",IF(V80&amp;Y80&amp;AB80="□□■","無し",IF(V80&amp;Y80&amp;AB80="□□□","■未答","▼矛盾"))))</f>
        <v>■未答</v>
      </c>
      <c r="AM80" s="49"/>
      <c r="BF80" s="49"/>
    </row>
    <row r="81" spans="3:62" ht="26.1" customHeight="1" x14ac:dyDescent="0.15">
      <c r="C81" s="501"/>
      <c r="D81" s="502"/>
      <c r="E81" s="71"/>
      <c r="F81" s="510"/>
      <c r="G81" s="511"/>
      <c r="H81" s="511"/>
      <c r="I81" s="512"/>
      <c r="J81" s="63" t="s">
        <v>71</v>
      </c>
      <c r="K81" s="37" t="s">
        <v>164</v>
      </c>
      <c r="L81" s="37"/>
      <c r="M81" s="37"/>
      <c r="N81" s="37"/>
      <c r="O81" s="37"/>
      <c r="P81" s="37"/>
      <c r="Q81" s="37"/>
      <c r="R81" s="39"/>
      <c r="S81" s="526" t="s">
        <v>165</v>
      </c>
      <c r="T81" s="527"/>
      <c r="U81" s="527"/>
      <c r="V81" s="115" t="s">
        <v>122</v>
      </c>
      <c r="W81" s="116" t="s">
        <v>162</v>
      </c>
      <c r="X81" s="115" t="s">
        <v>122</v>
      </c>
      <c r="Y81" s="116" t="s">
        <v>166</v>
      </c>
      <c r="Z81" s="115" t="s">
        <v>140</v>
      </c>
      <c r="AA81" s="116" t="s">
        <v>167</v>
      </c>
      <c r="AB81" s="116"/>
      <c r="AC81" s="117"/>
      <c r="AD81" s="447"/>
      <c r="AF81" s="1" t="str">
        <f>+J83</f>
        <v>□</v>
      </c>
      <c r="AI81" s="113" t="s">
        <v>168</v>
      </c>
      <c r="AK81" s="45" t="str">
        <f>IF(V81&amp;X81&amp;Z81="■□□",0,IF(V81&amp;X81&amp;Z81="□■□",1,IF(V81&amp;X81&amp;Z81="□□■",2,IF(V81&amp;X81&amp;Z81="□□□","■未答","▼矛盾"))))</f>
        <v>■未答</v>
      </c>
    </row>
    <row r="82" spans="3:62" ht="30" customHeight="1" x14ac:dyDescent="0.15">
      <c r="C82" s="501"/>
      <c r="D82" s="502"/>
      <c r="E82" s="71"/>
      <c r="F82" s="71"/>
      <c r="G82" s="491" t="s">
        <v>22</v>
      </c>
      <c r="H82" s="497"/>
      <c r="I82" s="498"/>
      <c r="J82" s="63" t="s">
        <v>159</v>
      </c>
      <c r="K82" s="456" t="s">
        <v>169</v>
      </c>
      <c r="L82" s="456"/>
      <c r="M82" s="456"/>
      <c r="N82" s="456"/>
      <c r="O82" s="456"/>
      <c r="P82" s="456"/>
      <c r="Q82" s="456"/>
      <c r="R82" s="457"/>
      <c r="S82" s="524" t="s">
        <v>170</v>
      </c>
      <c r="T82" s="525"/>
      <c r="U82" s="525"/>
      <c r="V82" s="523" t="s">
        <v>171</v>
      </c>
      <c r="W82" s="523"/>
      <c r="X82" s="119"/>
      <c r="Y82" s="120" t="s">
        <v>172</v>
      </c>
      <c r="Z82" s="118" t="s">
        <v>173</v>
      </c>
      <c r="AA82" s="119"/>
      <c r="AB82" s="120" t="s">
        <v>174</v>
      </c>
      <c r="AC82" s="121"/>
      <c r="AD82" s="447"/>
      <c r="AF82" s="122"/>
      <c r="AG82" s="123"/>
      <c r="AH82" s="123"/>
      <c r="AI82" s="123"/>
      <c r="AJ82" s="123"/>
      <c r="AK82" s="124" t="str">
        <f>IF(V79="■",W79,"")</f>
        <v/>
      </c>
    </row>
    <row r="83" spans="3:62" ht="30" customHeight="1" x14ac:dyDescent="0.15">
      <c r="C83" s="501"/>
      <c r="D83" s="502"/>
      <c r="E83" s="71"/>
      <c r="F83" s="71"/>
      <c r="G83" s="491" t="s">
        <v>23</v>
      </c>
      <c r="H83" s="497"/>
      <c r="I83" s="498"/>
      <c r="J83" s="63" t="s">
        <v>105</v>
      </c>
      <c r="K83" s="456" t="s">
        <v>175</v>
      </c>
      <c r="L83" s="456"/>
      <c r="M83" s="456"/>
      <c r="N83" s="456"/>
      <c r="O83" s="456"/>
      <c r="P83" s="456"/>
      <c r="Q83" s="456"/>
      <c r="R83" s="457"/>
      <c r="S83" s="524" t="s">
        <v>176</v>
      </c>
      <c r="T83" s="525"/>
      <c r="U83" s="525"/>
      <c r="V83" s="525"/>
      <c r="W83" s="525"/>
      <c r="X83" s="525"/>
      <c r="Y83" s="525"/>
      <c r="Z83" s="433"/>
      <c r="AA83" s="433"/>
      <c r="AB83" s="120" t="s">
        <v>177</v>
      </c>
      <c r="AC83" s="121"/>
      <c r="AD83" s="447"/>
      <c r="AE83" s="9"/>
      <c r="AF83" s="125"/>
      <c r="AG83" s="126"/>
      <c r="AH83" s="126">
        <f>+Z83</f>
        <v>0</v>
      </c>
      <c r="AI83" s="126"/>
      <c r="AJ83" s="126">
        <f>+Z84</f>
        <v>0</v>
      </c>
      <c r="AK83" s="127" t="str">
        <f>IF(Y79="■",Z79,"")</f>
        <v/>
      </c>
    </row>
    <row r="84" spans="3:62" ht="26.1" customHeight="1" x14ac:dyDescent="0.15">
      <c r="C84" s="501"/>
      <c r="D84" s="502"/>
      <c r="E84" s="71"/>
      <c r="F84" s="71"/>
      <c r="G84" s="494" t="s">
        <v>24</v>
      </c>
      <c r="H84" s="508"/>
      <c r="I84" s="509"/>
      <c r="J84" s="94"/>
      <c r="K84" s="37"/>
      <c r="L84" s="38"/>
      <c r="M84" s="38"/>
      <c r="N84" s="38"/>
      <c r="O84" s="38"/>
      <c r="P84" s="37"/>
      <c r="Q84" s="37"/>
      <c r="R84" s="39"/>
      <c r="S84" s="524" t="s">
        <v>178</v>
      </c>
      <c r="T84" s="525"/>
      <c r="U84" s="525"/>
      <c r="V84" s="525"/>
      <c r="W84" s="525"/>
      <c r="X84" s="525"/>
      <c r="Y84" s="525"/>
      <c r="Z84" s="433"/>
      <c r="AA84" s="433"/>
      <c r="AB84" s="120" t="s">
        <v>146</v>
      </c>
      <c r="AC84" s="121"/>
      <c r="AD84" s="447"/>
      <c r="AE84" s="9"/>
      <c r="AF84" s="128"/>
      <c r="AG84" s="129"/>
      <c r="AH84" s="130">
        <f>+Z85</f>
        <v>0</v>
      </c>
      <c r="AI84" s="131">
        <f>+X82</f>
        <v>0</v>
      </c>
      <c r="AJ84" s="132"/>
      <c r="AK84" s="133"/>
    </row>
    <row r="85" spans="3:62" ht="26.1" customHeight="1" x14ac:dyDescent="0.15">
      <c r="C85" s="501"/>
      <c r="D85" s="502"/>
      <c r="E85" s="71"/>
      <c r="F85" s="71"/>
      <c r="G85" s="510"/>
      <c r="H85" s="511"/>
      <c r="I85" s="512"/>
      <c r="J85" s="37"/>
      <c r="K85" s="37"/>
      <c r="L85" s="37"/>
      <c r="M85" s="37"/>
      <c r="N85" s="37"/>
      <c r="O85" s="37"/>
      <c r="P85" s="37"/>
      <c r="Q85" s="37"/>
      <c r="R85" s="39"/>
      <c r="S85" s="524" t="s">
        <v>179</v>
      </c>
      <c r="T85" s="525"/>
      <c r="U85" s="525"/>
      <c r="V85" s="525"/>
      <c r="W85" s="525"/>
      <c r="X85" s="525"/>
      <c r="Y85" s="525"/>
      <c r="Z85" s="433"/>
      <c r="AA85" s="433"/>
      <c r="AB85" s="120" t="s">
        <v>146</v>
      </c>
      <c r="AC85" s="121"/>
      <c r="AD85" s="447"/>
      <c r="AE85" s="9"/>
      <c r="AF85" s="9"/>
      <c r="AG85" s="134"/>
      <c r="AH85" s="135">
        <f>+Z86</f>
        <v>0</v>
      </c>
      <c r="AI85" s="136"/>
      <c r="AJ85" s="137"/>
      <c r="AK85" s="138"/>
    </row>
    <row r="86" spans="3:62" s="142" customFormat="1" ht="18" customHeight="1" x14ac:dyDescent="0.15">
      <c r="C86" s="501"/>
      <c r="D86" s="502"/>
      <c r="E86" s="139"/>
      <c r="F86" s="139"/>
      <c r="G86" s="513"/>
      <c r="H86" s="514"/>
      <c r="I86" s="515"/>
      <c r="J86" s="101"/>
      <c r="K86" s="101"/>
      <c r="L86" s="101"/>
      <c r="M86" s="101"/>
      <c r="N86" s="101"/>
      <c r="O86" s="101"/>
      <c r="P86" s="101"/>
      <c r="Q86" s="101"/>
      <c r="R86" s="102"/>
      <c r="S86" s="713" t="s">
        <v>180</v>
      </c>
      <c r="T86" s="714"/>
      <c r="U86" s="714"/>
      <c r="V86" s="714"/>
      <c r="W86" s="714"/>
      <c r="X86" s="714"/>
      <c r="Y86" s="714"/>
      <c r="Z86" s="715"/>
      <c r="AA86" s="715"/>
      <c r="AB86" s="120" t="s">
        <v>136</v>
      </c>
      <c r="AC86" s="140"/>
      <c r="AD86" s="141"/>
      <c r="AI86" s="143"/>
      <c r="AJ86" s="143"/>
      <c r="AK86" s="143"/>
      <c r="AL86" s="143"/>
      <c r="AM86" s="143"/>
      <c r="AN86" s="143"/>
      <c r="AO86" s="143"/>
      <c r="AP86" s="143"/>
      <c r="AQ86" s="143"/>
      <c r="BC86" s="143"/>
      <c r="BD86" s="143"/>
      <c r="BE86" s="143"/>
      <c r="BF86" s="143"/>
      <c r="BG86" s="143"/>
      <c r="BH86" s="143"/>
      <c r="BI86" s="143"/>
      <c r="BJ86" s="143"/>
    </row>
    <row r="87" spans="3:62" ht="40.15" customHeight="1" x14ac:dyDescent="0.15">
      <c r="C87" s="501"/>
      <c r="D87" s="502"/>
      <c r="E87" s="493" t="s">
        <v>25</v>
      </c>
      <c r="F87" s="490"/>
      <c r="G87" s="491"/>
      <c r="H87" s="491"/>
      <c r="I87" s="492"/>
      <c r="J87" s="58"/>
      <c r="K87" s="58"/>
      <c r="L87" s="58"/>
      <c r="M87" s="58"/>
      <c r="N87" s="58"/>
      <c r="O87" s="58"/>
      <c r="P87" s="58"/>
      <c r="Q87" s="58"/>
      <c r="R87" s="59"/>
      <c r="S87" s="144"/>
      <c r="T87" s="79"/>
      <c r="U87" s="79"/>
      <c r="V87" s="79"/>
      <c r="W87" s="79"/>
      <c r="X87" s="79"/>
      <c r="Y87" s="79"/>
      <c r="Z87" s="79"/>
      <c r="AA87" s="79"/>
      <c r="AB87" s="79"/>
      <c r="AC87" s="79"/>
      <c r="AD87" s="446"/>
      <c r="AF87" s="42" t="str">
        <f>+J89</f>
        <v>□</v>
      </c>
      <c r="AI87" s="43" t="str">
        <f>IF(AF87&amp;AF88="■□","●適合",IF(AF87&amp;AF88="□■","◆未達",IF(AF87&amp;AF88="□□","■未答","▼矛盾")))</f>
        <v>■未答</v>
      </c>
      <c r="AJ87" s="44"/>
      <c r="AM87" s="37" t="s">
        <v>86</v>
      </c>
      <c r="AN87" s="46" t="s">
        <v>87</v>
      </c>
      <c r="AO87" s="46" t="s">
        <v>88</v>
      </c>
      <c r="AP87" s="46" t="s">
        <v>89</v>
      </c>
      <c r="AQ87" s="46" t="s">
        <v>90</v>
      </c>
    </row>
    <row r="88" spans="3:62" ht="20.100000000000001" customHeight="1" x14ac:dyDescent="0.15">
      <c r="C88" s="501"/>
      <c r="D88" s="502"/>
      <c r="E88" s="71"/>
      <c r="F88" s="490" t="s">
        <v>26</v>
      </c>
      <c r="G88" s="491"/>
      <c r="H88" s="491"/>
      <c r="I88" s="492"/>
      <c r="J88" s="38"/>
      <c r="K88" s="37"/>
      <c r="L88" s="38"/>
      <c r="M88" s="38"/>
      <c r="N88" s="38"/>
      <c r="O88" s="38"/>
      <c r="P88" s="37"/>
      <c r="Q88" s="37"/>
      <c r="R88" s="39"/>
      <c r="S88" s="40" t="s">
        <v>84</v>
      </c>
      <c r="T88" s="429" t="s">
        <v>181</v>
      </c>
      <c r="U88" s="429"/>
      <c r="V88" s="429"/>
      <c r="W88" s="429"/>
      <c r="X88" s="429"/>
      <c r="Y88" s="429"/>
      <c r="Z88" s="429"/>
      <c r="AA88" s="429"/>
      <c r="AB88" s="429"/>
      <c r="AC88" s="430"/>
      <c r="AD88" s="447"/>
      <c r="AF88" s="1" t="str">
        <f>+J90</f>
        <v>□</v>
      </c>
      <c r="AG88" s="1" t="str">
        <f>S88</f>
        <v>□</v>
      </c>
      <c r="AH88" s="1">
        <f>IF(AG88&amp;AG89&amp;AG90&amp;AG91="□□□□",1,IF(AG88&amp;AG89&amp;AG90&amp;AG91="■□□□",1,IF(AG88&amp;AG89&amp;AG90&amp;AG91="□■□□",2,IF(AG88&amp;AG89&amp;AG90&amp;AG91="□□■□",2,IF(AG88&amp;AG89&amp;AG90&amp;AG91="□□□■",2,0)))))</f>
        <v>1</v>
      </c>
      <c r="AK88" s="45" t="str">
        <f>IF(AH88=1,"■未答",IF(AH88=2,"◆未達",IF(AG88&amp;AG89&amp;AG90&amp;AG91="■■□□","◎無段",IF(AG88&amp;AG89&amp;AG90&amp;AG91="■□■□","●適合",IF(AG88&amp;AG89&amp;AG90&amp;AG91="■□□■","◆未達","▼矛盾")))))</f>
        <v>■未答</v>
      </c>
      <c r="AN88" s="43" t="s">
        <v>65</v>
      </c>
      <c r="AO88" s="43" t="s">
        <v>66</v>
      </c>
      <c r="AP88" s="45" t="s">
        <v>91</v>
      </c>
      <c r="AQ88" s="45" t="s">
        <v>67</v>
      </c>
    </row>
    <row r="89" spans="3:62" ht="20.100000000000001" customHeight="1" x14ac:dyDescent="0.15">
      <c r="C89" s="501"/>
      <c r="D89" s="502"/>
      <c r="E89" s="71"/>
      <c r="F89" s="490" t="s">
        <v>17</v>
      </c>
      <c r="G89" s="491"/>
      <c r="H89" s="491"/>
      <c r="I89" s="492"/>
      <c r="J89" s="50" t="s">
        <v>594</v>
      </c>
      <c r="K89" s="456" t="s">
        <v>92</v>
      </c>
      <c r="L89" s="456"/>
      <c r="M89" s="456"/>
      <c r="N89" s="456"/>
      <c r="O89" s="456"/>
      <c r="P89" s="456"/>
      <c r="Q89" s="456"/>
      <c r="R89" s="457"/>
      <c r="S89" s="48"/>
      <c r="T89" s="49"/>
      <c r="U89" s="49"/>
      <c r="V89" s="49"/>
      <c r="W89" s="49"/>
      <c r="X89" s="49"/>
      <c r="Y89" s="49"/>
      <c r="Z89" s="49"/>
      <c r="AA89" s="49"/>
      <c r="AB89" s="49"/>
      <c r="AC89" s="49"/>
      <c r="AD89" s="447"/>
      <c r="AG89" s="1" t="str">
        <f>S90</f>
        <v>□</v>
      </c>
      <c r="AM89" s="37" t="s">
        <v>95</v>
      </c>
      <c r="AN89" s="53" t="s">
        <v>539</v>
      </c>
      <c r="AO89" s="53" t="s">
        <v>540</v>
      </c>
      <c r="AP89" s="53" t="s">
        <v>541</v>
      </c>
      <c r="AQ89" s="53" t="s">
        <v>542</v>
      </c>
      <c r="AR89" s="53" t="s">
        <v>543</v>
      </c>
      <c r="AS89" s="53" t="s">
        <v>544</v>
      </c>
      <c r="AT89" s="53" t="s">
        <v>100</v>
      </c>
      <c r="AU89" s="46" t="s">
        <v>90</v>
      </c>
    </row>
    <row r="90" spans="3:62" ht="20.100000000000001" customHeight="1" x14ac:dyDescent="0.15">
      <c r="C90" s="501"/>
      <c r="D90" s="502"/>
      <c r="E90" s="71"/>
      <c r="F90" s="490" t="s">
        <v>27</v>
      </c>
      <c r="G90" s="491"/>
      <c r="H90" s="491"/>
      <c r="I90" s="492"/>
      <c r="J90" s="50" t="s">
        <v>594</v>
      </c>
      <c r="K90" s="456" t="s">
        <v>102</v>
      </c>
      <c r="L90" s="456"/>
      <c r="M90" s="456"/>
      <c r="N90" s="456"/>
      <c r="O90" s="456"/>
      <c r="P90" s="456"/>
      <c r="Q90" s="456"/>
      <c r="R90" s="457"/>
      <c r="S90" s="40" t="s">
        <v>84</v>
      </c>
      <c r="T90" s="49" t="s">
        <v>94</v>
      </c>
      <c r="U90" s="49"/>
      <c r="V90" s="49"/>
      <c r="W90" s="49"/>
      <c r="X90" s="49"/>
      <c r="Y90" s="146"/>
      <c r="Z90" s="49"/>
      <c r="AA90" s="49"/>
      <c r="AB90" s="49"/>
      <c r="AC90" s="49"/>
      <c r="AD90" s="447"/>
      <c r="AG90" s="1" t="str">
        <f>+S91</f>
        <v>□</v>
      </c>
      <c r="AM90" s="37"/>
      <c r="AN90" s="43" t="s">
        <v>104</v>
      </c>
      <c r="AO90" s="43" t="s">
        <v>65</v>
      </c>
      <c r="AP90" s="43" t="s">
        <v>66</v>
      </c>
      <c r="AQ90" s="43" t="s">
        <v>66</v>
      </c>
      <c r="AR90" s="43" t="s">
        <v>66</v>
      </c>
      <c r="AS90" s="43" t="s">
        <v>66</v>
      </c>
      <c r="AT90" s="45" t="s">
        <v>91</v>
      </c>
      <c r="AU90" s="45" t="s">
        <v>67</v>
      </c>
    </row>
    <row r="91" spans="3:62" ht="20.100000000000001" customHeight="1" x14ac:dyDescent="0.15">
      <c r="C91" s="501"/>
      <c r="D91" s="502"/>
      <c r="E91" s="71"/>
      <c r="F91" s="490" t="s">
        <v>28</v>
      </c>
      <c r="G91" s="491"/>
      <c r="H91" s="491"/>
      <c r="I91" s="492"/>
      <c r="J91" s="55"/>
      <c r="K91" s="51"/>
      <c r="L91" s="55"/>
      <c r="M91" s="51"/>
      <c r="N91" s="51"/>
      <c r="O91" s="51"/>
      <c r="P91" s="51"/>
      <c r="Q91" s="51"/>
      <c r="R91" s="52"/>
      <c r="S91" s="40" t="s">
        <v>84</v>
      </c>
      <c r="T91" s="49" t="s">
        <v>182</v>
      </c>
      <c r="U91" s="49"/>
      <c r="V91" s="49"/>
      <c r="W91" s="49"/>
      <c r="X91" s="49"/>
      <c r="Y91" s="49"/>
      <c r="Z91" s="49"/>
      <c r="AA91" s="49"/>
      <c r="AB91" s="49"/>
      <c r="AC91" s="49"/>
      <c r="AD91" s="447"/>
      <c r="AG91" s="1" t="str">
        <f>+S92</f>
        <v>□</v>
      </c>
    </row>
    <row r="92" spans="3:62" ht="20.100000000000001" customHeight="1" x14ac:dyDescent="0.15">
      <c r="C92" s="501"/>
      <c r="D92" s="502"/>
      <c r="E92" s="71"/>
      <c r="F92" s="490" t="s">
        <v>29</v>
      </c>
      <c r="G92" s="491"/>
      <c r="H92" s="491"/>
      <c r="I92" s="492"/>
      <c r="J92" s="55"/>
      <c r="K92" s="51"/>
      <c r="L92" s="55"/>
      <c r="M92" s="51"/>
      <c r="N92" s="51"/>
      <c r="O92" s="51"/>
      <c r="P92" s="51"/>
      <c r="Q92" s="51"/>
      <c r="R92" s="52"/>
      <c r="S92" s="40" t="s">
        <v>84</v>
      </c>
      <c r="T92" s="49" t="s">
        <v>183</v>
      </c>
      <c r="U92" s="49"/>
      <c r="V92" s="49"/>
      <c r="W92" s="49"/>
      <c r="X92" s="49"/>
      <c r="Y92" s="49"/>
      <c r="Z92" s="49"/>
      <c r="AA92" s="49"/>
      <c r="AB92" s="49"/>
      <c r="AC92" s="49"/>
      <c r="AD92" s="447"/>
    </row>
    <row r="93" spans="3:62" ht="36" customHeight="1" thickBot="1" x14ac:dyDescent="0.2">
      <c r="C93" s="503"/>
      <c r="D93" s="504"/>
      <c r="E93" s="147"/>
      <c r="F93" s="528" t="s">
        <v>30</v>
      </c>
      <c r="G93" s="529"/>
      <c r="H93" s="529"/>
      <c r="I93" s="530"/>
      <c r="J93" s="148"/>
      <c r="K93" s="148"/>
      <c r="L93" s="148"/>
      <c r="M93" s="148"/>
      <c r="N93" s="148"/>
      <c r="O93" s="148"/>
      <c r="P93" s="148"/>
      <c r="Q93" s="148"/>
      <c r="R93" s="149"/>
      <c r="S93" s="150"/>
      <c r="T93" s="151"/>
      <c r="U93" s="151"/>
      <c r="V93" s="151"/>
      <c r="W93" s="151"/>
      <c r="X93" s="151"/>
      <c r="Y93" s="151"/>
      <c r="Z93" s="151"/>
      <c r="AA93" s="151"/>
      <c r="AB93" s="151"/>
      <c r="AC93" s="151"/>
      <c r="AD93" s="460"/>
    </row>
    <row r="94" spans="3:62" ht="16.149999999999999" customHeight="1" x14ac:dyDescent="0.15">
      <c r="C94" s="499" t="s">
        <v>184</v>
      </c>
      <c r="D94" s="500"/>
      <c r="E94" s="516" t="s">
        <v>31</v>
      </c>
      <c r="F94" s="517"/>
      <c r="G94" s="517"/>
      <c r="H94" s="517"/>
      <c r="I94" s="518"/>
      <c r="J94" s="152" t="s">
        <v>185</v>
      </c>
      <c r="K94" s="30" t="s">
        <v>108</v>
      </c>
      <c r="L94" s="30"/>
      <c r="M94" s="30"/>
      <c r="N94" s="30"/>
      <c r="O94" s="30"/>
      <c r="P94" s="30"/>
      <c r="Q94" s="30"/>
      <c r="R94" s="31"/>
      <c r="S94" s="33"/>
      <c r="T94" s="33"/>
      <c r="U94" s="33"/>
      <c r="V94" s="33"/>
      <c r="W94" s="33"/>
      <c r="X94" s="33"/>
      <c r="Y94" s="33"/>
      <c r="Z94" s="33"/>
      <c r="AA94" s="33"/>
      <c r="AB94" s="33"/>
      <c r="AC94" s="80" t="s">
        <v>109</v>
      </c>
      <c r="AD94" s="600"/>
      <c r="AF94" s="42" t="str">
        <f>+J94</f>
        <v>□</v>
      </c>
      <c r="AG94" s="1">
        <f>IF(AF95="■",1,IF(AF96="■",1,0))</f>
        <v>0</v>
      </c>
      <c r="AI94" s="45" t="str">
        <f>IF(AF94&amp;AF95&amp;AF96="■□□","◎無し",IF(AF94&amp;AF95&amp;AF96="□■□","●適合",IF(AF94&amp;AF95&amp;AF96="□□■","◆未達",IF(AF94&amp;AF95&amp;AF96="□□□","■未答","▼矛盾"))))</f>
        <v>■未答</v>
      </c>
      <c r="AJ94" s="61"/>
      <c r="AM94" s="37" t="s">
        <v>110</v>
      </c>
      <c r="AN94" s="46" t="s">
        <v>111</v>
      </c>
      <c r="AO94" s="46" t="s">
        <v>112</v>
      </c>
      <c r="AP94" s="46" t="s">
        <v>113</v>
      </c>
      <c r="AQ94" s="46" t="s">
        <v>114</v>
      </c>
      <c r="AR94" s="46" t="s">
        <v>90</v>
      </c>
    </row>
    <row r="95" spans="3:62" ht="16.149999999999999" customHeight="1" x14ac:dyDescent="0.15">
      <c r="C95" s="501"/>
      <c r="D95" s="502"/>
      <c r="E95" s="510"/>
      <c r="F95" s="511"/>
      <c r="G95" s="511"/>
      <c r="H95" s="511"/>
      <c r="I95" s="512"/>
      <c r="J95" s="63" t="s">
        <v>115</v>
      </c>
      <c r="K95" s="37" t="s">
        <v>186</v>
      </c>
      <c r="L95" s="37"/>
      <c r="M95" s="37"/>
      <c r="N95" s="37"/>
      <c r="O95" s="37"/>
      <c r="P95" s="37"/>
      <c r="Q95" s="37"/>
      <c r="R95" s="39"/>
      <c r="S95" s="436" t="s">
        <v>187</v>
      </c>
      <c r="T95" s="429"/>
      <c r="U95" s="429"/>
      <c r="V95" s="429"/>
      <c r="W95" s="429"/>
      <c r="X95" s="429"/>
      <c r="Y95" s="431"/>
      <c r="Z95" s="431"/>
      <c r="AA95" s="431"/>
      <c r="AB95" s="49" t="s">
        <v>172</v>
      </c>
      <c r="AC95" s="49"/>
      <c r="AD95" s="447"/>
      <c r="AF95" s="1" t="str">
        <f>+J95</f>
        <v>□</v>
      </c>
      <c r="AG95" s="1">
        <f>+Y95</f>
        <v>0</v>
      </c>
      <c r="AK95" s="43" t="str">
        <f>IF(AG94=1,IF(AG95=0,"■未答",IF(AG95&lt;780,"◆未達","●範囲内")),"■未答")</f>
        <v>■未答</v>
      </c>
      <c r="AM95" s="37"/>
      <c r="AN95" s="43" t="s">
        <v>64</v>
      </c>
      <c r="AO95" s="43" t="s">
        <v>65</v>
      </c>
      <c r="AP95" s="43" t="s">
        <v>66</v>
      </c>
      <c r="AQ95" s="45" t="s">
        <v>91</v>
      </c>
      <c r="AR95" s="45" t="s">
        <v>67</v>
      </c>
    </row>
    <row r="96" spans="3:62" ht="16.149999999999999" customHeight="1" x14ac:dyDescent="0.15">
      <c r="C96" s="501"/>
      <c r="D96" s="502"/>
      <c r="E96" s="513"/>
      <c r="F96" s="514"/>
      <c r="G96" s="514"/>
      <c r="H96" s="514"/>
      <c r="I96" s="515"/>
      <c r="J96" s="66" t="s">
        <v>105</v>
      </c>
      <c r="K96" s="85" t="s">
        <v>188</v>
      </c>
      <c r="L96" s="85"/>
      <c r="M96" s="85"/>
      <c r="N96" s="85"/>
      <c r="O96" s="85"/>
      <c r="P96" s="85"/>
      <c r="Q96" s="85"/>
      <c r="R96" s="86"/>
      <c r="S96" s="484" t="s">
        <v>189</v>
      </c>
      <c r="T96" s="485"/>
      <c r="U96" s="485"/>
      <c r="V96" s="485"/>
      <c r="W96" s="485"/>
      <c r="X96" s="485"/>
      <c r="Y96" s="454"/>
      <c r="Z96" s="454"/>
      <c r="AA96" s="454"/>
      <c r="AB96" s="70" t="s">
        <v>190</v>
      </c>
      <c r="AC96" s="70"/>
      <c r="AD96" s="448"/>
      <c r="AF96" s="1" t="str">
        <f>+J96</f>
        <v>□</v>
      </c>
      <c r="AG96" s="1">
        <f>+Y96</f>
        <v>0</v>
      </c>
      <c r="AK96" s="43" t="str">
        <f>IF(AG94=1,IF(AG96=0,"■未答◎無段",IF(AG96&lt;750,"◆未達","●範囲内")),"■未答")</f>
        <v>■未答</v>
      </c>
    </row>
    <row r="97" spans="3:46" ht="20.25" customHeight="1" x14ac:dyDescent="0.15">
      <c r="C97" s="501"/>
      <c r="D97" s="502"/>
      <c r="E97" s="494" t="s">
        <v>32</v>
      </c>
      <c r="F97" s="508"/>
      <c r="G97" s="508"/>
      <c r="H97" s="508"/>
      <c r="I97" s="509"/>
      <c r="J97" s="105"/>
      <c r="K97" s="58"/>
      <c r="L97" s="58"/>
      <c r="M97" s="58"/>
      <c r="N97" s="58"/>
      <c r="O97" s="58"/>
      <c r="P97" s="58"/>
      <c r="Q97" s="58"/>
      <c r="R97" s="59"/>
      <c r="S97" s="79"/>
      <c r="T97" s="79"/>
      <c r="U97" s="79"/>
      <c r="V97" s="79"/>
      <c r="W97" s="79"/>
      <c r="X97" s="79"/>
      <c r="Y97" s="92"/>
      <c r="Z97" s="92"/>
      <c r="AA97" s="92"/>
      <c r="AB97" s="92"/>
      <c r="AC97" s="79"/>
      <c r="AD97" s="446"/>
      <c r="AF97" s="42" t="str">
        <f>+J98</f>
        <v>□</v>
      </c>
      <c r="AG97" s="1">
        <f>IF(AF98="■",1,IF(AF99="■",1,0))</f>
        <v>0</v>
      </c>
      <c r="AI97" s="43" t="str">
        <f>IF(AF97&amp;AF98="■□","●適合",IF(AF97&amp;AF98="□■","◆未達",IF(AF97&amp;AF98="□□","■未答","▼矛盾")))</f>
        <v>■未答</v>
      </c>
      <c r="AJ97" s="44"/>
      <c r="AM97" s="37" t="s">
        <v>86</v>
      </c>
      <c r="AN97" s="46" t="s">
        <v>87</v>
      </c>
      <c r="AO97" s="46" t="s">
        <v>88</v>
      </c>
      <c r="AP97" s="46" t="s">
        <v>89</v>
      </c>
      <c r="AQ97" s="46" t="s">
        <v>90</v>
      </c>
    </row>
    <row r="98" spans="3:46" ht="26.1" customHeight="1" x14ac:dyDescent="0.15">
      <c r="C98" s="501"/>
      <c r="D98" s="502"/>
      <c r="E98" s="510"/>
      <c r="F98" s="511"/>
      <c r="G98" s="511"/>
      <c r="H98" s="511"/>
      <c r="I98" s="512"/>
      <c r="J98" s="63" t="s">
        <v>115</v>
      </c>
      <c r="K98" s="37" t="s">
        <v>191</v>
      </c>
      <c r="L98" s="37"/>
      <c r="M98" s="37"/>
      <c r="N98" s="37"/>
      <c r="O98" s="37"/>
      <c r="P98" s="37"/>
      <c r="Q98" s="37"/>
      <c r="R98" s="39"/>
      <c r="S98" s="436" t="s">
        <v>192</v>
      </c>
      <c r="T98" s="429"/>
      <c r="U98" s="429"/>
      <c r="V98" s="429"/>
      <c r="W98" s="429"/>
      <c r="X98" s="429"/>
      <c r="Y98" s="431"/>
      <c r="Z98" s="431"/>
      <c r="AA98" s="431"/>
      <c r="AB98" s="49" t="s">
        <v>193</v>
      </c>
      <c r="AC98" s="49"/>
      <c r="AD98" s="447"/>
      <c r="AF98" s="1" t="str">
        <f>+J99</f>
        <v>□</v>
      </c>
      <c r="AG98" s="1">
        <f>+Y98</f>
        <v>0</v>
      </c>
      <c r="AK98" s="43" t="str">
        <f>IF(AG97=1,IF(AG98=0,"■未答",IF(AG98&lt;750,"◆未達","●範囲内")),"■未答")</f>
        <v>■未答</v>
      </c>
      <c r="AN98" s="43" t="s">
        <v>65</v>
      </c>
      <c r="AO98" s="43" t="s">
        <v>66</v>
      </c>
      <c r="AP98" s="45" t="s">
        <v>91</v>
      </c>
      <c r="AQ98" s="45" t="s">
        <v>67</v>
      </c>
    </row>
    <row r="99" spans="3:46" ht="26.1" customHeight="1" x14ac:dyDescent="0.15">
      <c r="C99" s="501"/>
      <c r="D99" s="502"/>
      <c r="E99" s="510"/>
      <c r="F99" s="511"/>
      <c r="G99" s="511"/>
      <c r="H99" s="511"/>
      <c r="I99" s="512"/>
      <c r="J99" s="63" t="s">
        <v>105</v>
      </c>
      <c r="K99" s="37" t="s">
        <v>194</v>
      </c>
      <c r="L99" s="37"/>
      <c r="M99" s="37"/>
      <c r="N99" s="37"/>
      <c r="O99" s="37"/>
      <c r="P99" s="37"/>
      <c r="Q99" s="37"/>
      <c r="R99" s="39"/>
      <c r="S99" s="436" t="s">
        <v>195</v>
      </c>
      <c r="T99" s="429"/>
      <c r="U99" s="429"/>
      <c r="V99" s="429"/>
      <c r="W99" s="429"/>
      <c r="X99" s="429"/>
      <c r="Y99" s="431"/>
      <c r="Z99" s="431"/>
      <c r="AA99" s="431"/>
      <c r="AB99" s="49" t="s">
        <v>196</v>
      </c>
      <c r="AC99" s="49"/>
      <c r="AD99" s="447"/>
      <c r="AG99" s="1">
        <f>+Y99</f>
        <v>0</v>
      </c>
      <c r="AK99" s="43" t="str">
        <f>IF(AG97=1,IF(AG99=0,"■未答◎無段",IF(AG99&lt;600,"◆未達","●範囲内")),"■未答")</f>
        <v>■未答</v>
      </c>
    </row>
    <row r="100" spans="3:46" ht="21" customHeight="1" thickBot="1" x14ac:dyDescent="0.2">
      <c r="C100" s="503"/>
      <c r="D100" s="504"/>
      <c r="E100" s="584"/>
      <c r="F100" s="585"/>
      <c r="G100" s="585"/>
      <c r="H100" s="585"/>
      <c r="I100" s="586"/>
      <c r="J100" s="154"/>
      <c r="K100" s="148"/>
      <c r="L100" s="148"/>
      <c r="M100" s="148"/>
      <c r="N100" s="148"/>
      <c r="O100" s="148"/>
      <c r="P100" s="148"/>
      <c r="Q100" s="148"/>
      <c r="R100" s="149"/>
      <c r="S100" s="151"/>
      <c r="T100" s="151"/>
      <c r="U100" s="151"/>
      <c r="V100" s="151"/>
      <c r="W100" s="155"/>
      <c r="X100" s="155"/>
      <c r="Y100" s="155"/>
      <c r="Z100" s="155"/>
      <c r="AA100" s="155"/>
      <c r="AB100" s="155"/>
      <c r="AC100" s="155"/>
      <c r="AD100" s="460"/>
    </row>
    <row r="101" spans="3:46" ht="22.15" customHeight="1" x14ac:dyDescent="0.15">
      <c r="C101" s="501" t="s">
        <v>197</v>
      </c>
      <c r="D101" s="549"/>
      <c r="E101" s="516" t="s">
        <v>198</v>
      </c>
      <c r="F101" s="517"/>
      <c r="G101" s="517"/>
      <c r="H101" s="517"/>
      <c r="I101" s="518"/>
      <c r="J101" s="63" t="s">
        <v>199</v>
      </c>
      <c r="K101" s="37" t="s">
        <v>200</v>
      </c>
      <c r="L101" s="37"/>
      <c r="M101" s="37"/>
      <c r="N101" s="38"/>
      <c r="O101" s="38"/>
      <c r="P101" s="37"/>
      <c r="Q101" s="37"/>
      <c r="R101" s="39"/>
      <c r="S101" s="32"/>
      <c r="T101" s="33"/>
      <c r="U101" s="33"/>
      <c r="V101" s="33"/>
      <c r="W101" s="33"/>
      <c r="X101" s="33"/>
      <c r="Y101" s="33"/>
      <c r="Z101" s="33"/>
      <c r="AA101" s="33"/>
      <c r="AB101" s="33"/>
      <c r="AC101" s="80" t="s">
        <v>109</v>
      </c>
      <c r="AD101" s="600"/>
      <c r="AF101" s="42" t="str">
        <f>+J101</f>
        <v>□</v>
      </c>
      <c r="AI101" s="45" t="str">
        <f>IF(AF101&amp;AF102&amp;AF103&amp;AF104="■□□□","◎無し",IF(AF101&amp;AF102&amp;AF103&amp;AF104="□■□□","Ｅ適合",IF(AF101&amp;AF102&amp;AF103&amp;AF104="□□■□","●適合",IF(AF101&amp;AF102&amp;AF103&amp;AF104="□□□■","◆未達",IF(AF101&amp;AF102&amp;AF103&amp;AF104="□□□□","■未答","▼矛盾")))))</f>
        <v>■未答</v>
      </c>
      <c r="AJ101" s="61"/>
      <c r="AM101" s="37" t="s">
        <v>95</v>
      </c>
      <c r="AN101" s="53" t="s">
        <v>97</v>
      </c>
      <c r="AO101" s="53" t="s">
        <v>96</v>
      </c>
      <c r="AP101" s="53" t="s">
        <v>98</v>
      </c>
      <c r="AQ101" s="53" t="s">
        <v>99</v>
      </c>
      <c r="AR101" s="53" t="s">
        <v>100</v>
      </c>
      <c r="AS101" s="53" t="s">
        <v>90</v>
      </c>
    </row>
    <row r="102" spans="3:46" ht="22.15" customHeight="1" x14ac:dyDescent="0.15">
      <c r="C102" s="501"/>
      <c r="D102" s="549"/>
      <c r="E102" s="510"/>
      <c r="F102" s="511"/>
      <c r="G102" s="511"/>
      <c r="H102" s="511"/>
      <c r="I102" s="512"/>
      <c r="J102" s="63" t="s">
        <v>101</v>
      </c>
      <c r="K102" s="37" t="s">
        <v>201</v>
      </c>
      <c r="L102" s="37"/>
      <c r="M102" s="37"/>
      <c r="N102" s="37"/>
      <c r="O102" s="37"/>
      <c r="P102" s="37"/>
      <c r="Q102" s="37"/>
      <c r="R102" s="39"/>
      <c r="S102" s="716" t="s">
        <v>202</v>
      </c>
      <c r="T102" s="434"/>
      <c r="U102" s="431"/>
      <c r="V102" s="431"/>
      <c r="W102" s="156" t="s">
        <v>203</v>
      </c>
      <c r="X102" s="431"/>
      <c r="Y102" s="431"/>
      <c r="Z102" s="49"/>
      <c r="AA102" s="49"/>
      <c r="AB102" s="49"/>
      <c r="AC102" s="49"/>
      <c r="AD102" s="447"/>
      <c r="AF102" s="1" t="str">
        <f>+J102</f>
        <v>□</v>
      </c>
      <c r="AM102" s="37"/>
      <c r="AN102" s="43" t="s">
        <v>64</v>
      </c>
      <c r="AO102" s="43" t="s">
        <v>204</v>
      </c>
      <c r="AP102" s="43" t="s">
        <v>65</v>
      </c>
      <c r="AQ102" s="43" t="s">
        <v>66</v>
      </c>
      <c r="AR102" s="45" t="s">
        <v>91</v>
      </c>
      <c r="AS102" s="45" t="s">
        <v>67</v>
      </c>
    </row>
    <row r="103" spans="3:46" ht="26.25" customHeight="1" x14ac:dyDescent="0.15">
      <c r="C103" s="501"/>
      <c r="D103" s="549"/>
      <c r="E103" s="35"/>
      <c r="F103" s="494" t="s">
        <v>205</v>
      </c>
      <c r="G103" s="508"/>
      <c r="H103" s="508"/>
      <c r="I103" s="509"/>
      <c r="J103" s="94"/>
      <c r="K103" s="37"/>
      <c r="L103" s="37"/>
      <c r="M103" s="37"/>
      <c r="N103" s="37"/>
      <c r="O103" s="37"/>
      <c r="P103" s="37"/>
      <c r="Q103" s="37"/>
      <c r="R103" s="39"/>
      <c r="S103" s="157"/>
      <c r="T103" s="97"/>
      <c r="U103" s="97"/>
      <c r="V103" s="97"/>
      <c r="W103" s="97"/>
      <c r="X103" s="450"/>
      <c r="Y103" s="450"/>
      <c r="Z103" s="97"/>
      <c r="AA103" s="97"/>
      <c r="AB103" s="49"/>
      <c r="AC103" s="81"/>
      <c r="AD103" s="447"/>
      <c r="AF103" s="1" t="str">
        <f>+J104</f>
        <v>□</v>
      </c>
      <c r="AI103" s="158">
        <f>IF(X102=0,0,U102/X102)</f>
        <v>0</v>
      </c>
      <c r="AK103" s="43" t="str">
        <f>IF(AI103=0,"",IF(AI103&gt;(22/21),"◆過勾配","●適合"))</f>
        <v/>
      </c>
    </row>
    <row r="104" spans="3:46" ht="17.100000000000001" customHeight="1" x14ac:dyDescent="0.15">
      <c r="C104" s="501"/>
      <c r="D104" s="549"/>
      <c r="E104" s="35"/>
      <c r="F104" s="513"/>
      <c r="G104" s="514"/>
      <c r="H104" s="514"/>
      <c r="I104" s="515"/>
      <c r="J104" s="63" t="s">
        <v>206</v>
      </c>
      <c r="K104" s="456" t="s">
        <v>207</v>
      </c>
      <c r="L104" s="456"/>
      <c r="M104" s="456"/>
      <c r="N104" s="456"/>
      <c r="O104" s="456"/>
      <c r="P104" s="456"/>
      <c r="Q104" s="456"/>
      <c r="R104" s="457"/>
      <c r="S104" s="436" t="s">
        <v>208</v>
      </c>
      <c r="T104" s="429"/>
      <c r="U104" s="429"/>
      <c r="V104" s="429"/>
      <c r="W104" s="431"/>
      <c r="X104" s="431"/>
      <c r="Y104" s="49" t="s">
        <v>174</v>
      </c>
      <c r="Z104" s="49"/>
      <c r="AA104" s="49"/>
      <c r="AB104" s="49"/>
      <c r="AC104" s="81"/>
      <c r="AD104" s="447"/>
      <c r="AF104" s="1" t="str">
        <f>+J105</f>
        <v>□</v>
      </c>
      <c r="AI104" s="159" t="s">
        <v>209</v>
      </c>
    </row>
    <row r="105" spans="3:46" ht="17.100000000000001" customHeight="1" x14ac:dyDescent="0.15">
      <c r="C105" s="501"/>
      <c r="D105" s="549"/>
      <c r="E105" s="35"/>
      <c r="F105" s="491" t="s">
        <v>210</v>
      </c>
      <c r="G105" s="548"/>
      <c r="H105" s="548"/>
      <c r="I105" s="498"/>
      <c r="J105" s="63" t="s">
        <v>105</v>
      </c>
      <c r="K105" s="456" t="s">
        <v>211</v>
      </c>
      <c r="L105" s="456"/>
      <c r="M105" s="456"/>
      <c r="N105" s="456"/>
      <c r="O105" s="456"/>
      <c r="P105" s="456"/>
      <c r="Q105" s="456"/>
      <c r="R105" s="457"/>
      <c r="S105" s="436" t="s">
        <v>212</v>
      </c>
      <c r="T105" s="429"/>
      <c r="U105" s="429"/>
      <c r="V105" s="429"/>
      <c r="W105" s="431"/>
      <c r="X105" s="431"/>
      <c r="Y105" s="49" t="s">
        <v>172</v>
      </c>
      <c r="Z105" s="97"/>
      <c r="AA105" s="97"/>
      <c r="AB105" s="49"/>
      <c r="AC105" s="81"/>
      <c r="AD105" s="447"/>
      <c r="AI105" s="160" t="s">
        <v>213</v>
      </c>
      <c r="AK105" s="45" t="str">
        <f>IF(W105&gt;0,IF(W105&lt;195,"◆195未満","●適合"),"■未答")</f>
        <v>■未答</v>
      </c>
    </row>
    <row r="106" spans="3:46" ht="17.100000000000001" customHeight="1" x14ac:dyDescent="0.15">
      <c r="C106" s="501"/>
      <c r="D106" s="549"/>
      <c r="E106" s="35"/>
      <c r="F106" s="494" t="s">
        <v>214</v>
      </c>
      <c r="G106" s="508"/>
      <c r="H106" s="508"/>
      <c r="I106" s="509"/>
      <c r="J106" s="37"/>
      <c r="K106" s="37"/>
      <c r="L106" s="37"/>
      <c r="M106" s="37"/>
      <c r="N106" s="37"/>
      <c r="O106" s="37"/>
      <c r="P106" s="37"/>
      <c r="Q106" s="37"/>
      <c r="R106" s="39"/>
      <c r="S106" s="56"/>
      <c r="T106" s="636" t="s">
        <v>215</v>
      </c>
      <c r="U106" s="636"/>
      <c r="V106" s="636"/>
      <c r="W106" s="636"/>
      <c r="X106" s="636"/>
      <c r="Y106" s="636"/>
      <c r="Z106" s="452">
        <f>+W104*2+W105</f>
        <v>0</v>
      </c>
      <c r="AA106" s="452"/>
      <c r="AB106" s="49" t="s">
        <v>216</v>
      </c>
      <c r="AC106" s="49"/>
      <c r="AD106" s="447"/>
      <c r="AI106" s="160" t="s">
        <v>217</v>
      </c>
      <c r="AK106" s="45" t="str">
        <f>IF(Z106&gt;0,IF(AND(Z106&gt;=550,Z106&lt;=650),"●適合","◆未達"),"■未答")</f>
        <v>■未答</v>
      </c>
    </row>
    <row r="107" spans="3:46" ht="17.100000000000001" customHeight="1" x14ac:dyDescent="0.15">
      <c r="C107" s="501"/>
      <c r="D107" s="549"/>
      <c r="E107" s="35"/>
      <c r="F107" s="510"/>
      <c r="G107" s="511"/>
      <c r="H107" s="511"/>
      <c r="I107" s="512"/>
      <c r="J107" s="37"/>
      <c r="K107" s="37"/>
      <c r="L107" s="37"/>
      <c r="M107" s="37"/>
      <c r="N107" s="37"/>
      <c r="O107" s="37"/>
      <c r="P107" s="37"/>
      <c r="Q107" s="37"/>
      <c r="R107" s="39"/>
      <c r="S107" s="436" t="s">
        <v>218</v>
      </c>
      <c r="T107" s="429"/>
      <c r="U107" s="429"/>
      <c r="V107" s="429"/>
      <c r="W107" s="431"/>
      <c r="X107" s="431"/>
      <c r="Y107" s="49" t="s">
        <v>146</v>
      </c>
      <c r="Z107" s="97"/>
      <c r="AA107" s="97"/>
      <c r="AB107" s="49"/>
      <c r="AC107" s="49"/>
      <c r="AD107" s="447"/>
      <c r="AI107" s="113" t="s">
        <v>219</v>
      </c>
      <c r="AK107" s="45" t="str">
        <f>IF(W107&gt;0,IF(W107&gt;30,"◆30超過","●適合"),"■未答")</f>
        <v>■未答</v>
      </c>
    </row>
    <row r="108" spans="3:46" ht="8.25" customHeight="1" x14ac:dyDescent="0.15">
      <c r="C108" s="501"/>
      <c r="D108" s="549"/>
      <c r="E108" s="35"/>
      <c r="F108" s="510"/>
      <c r="G108" s="511"/>
      <c r="H108" s="511"/>
      <c r="I108" s="512"/>
      <c r="J108" s="37"/>
      <c r="K108" s="37"/>
      <c r="L108" s="37"/>
      <c r="M108" s="37"/>
      <c r="N108" s="37"/>
      <c r="O108" s="37"/>
      <c r="P108" s="37"/>
      <c r="Q108" s="37"/>
      <c r="R108" s="39"/>
      <c r="S108" s="56"/>
      <c r="T108" s="49"/>
      <c r="U108" s="49"/>
      <c r="V108" s="97"/>
      <c r="W108" s="97"/>
      <c r="X108" s="97"/>
      <c r="Y108" s="97"/>
      <c r="Z108" s="97"/>
      <c r="AA108" s="49"/>
      <c r="AB108" s="49"/>
      <c r="AC108" s="49"/>
      <c r="AD108" s="447"/>
      <c r="AI108" s="113"/>
      <c r="AO108" s="138"/>
    </row>
    <row r="109" spans="3:46" ht="20.100000000000001" customHeight="1" x14ac:dyDescent="0.15">
      <c r="C109" s="501"/>
      <c r="D109" s="549"/>
      <c r="E109" s="35"/>
      <c r="F109" s="510"/>
      <c r="G109" s="511"/>
      <c r="H109" s="511"/>
      <c r="I109" s="512"/>
      <c r="J109" s="37"/>
      <c r="K109" s="37"/>
      <c r="L109" s="37"/>
      <c r="M109" s="37"/>
      <c r="N109" s="37"/>
      <c r="O109" s="37"/>
      <c r="P109" s="37"/>
      <c r="Q109" s="37"/>
      <c r="R109" s="39"/>
      <c r="S109" s="48"/>
      <c r="T109" s="97"/>
      <c r="U109" s="97"/>
      <c r="V109" s="97"/>
      <c r="W109" s="97"/>
      <c r="X109" s="97"/>
      <c r="Y109" s="97"/>
      <c r="Z109" s="97"/>
      <c r="AA109" s="49"/>
      <c r="AB109" s="49"/>
      <c r="AC109" s="49"/>
      <c r="AD109" s="447"/>
      <c r="AI109" s="113"/>
    </row>
    <row r="110" spans="3:46" ht="20.100000000000001" customHeight="1" x14ac:dyDescent="0.15">
      <c r="C110" s="501"/>
      <c r="D110" s="549"/>
      <c r="E110" s="35"/>
      <c r="F110" s="71"/>
      <c r="G110" s="601" t="s">
        <v>220</v>
      </c>
      <c r="H110" s="602"/>
      <c r="I110" s="603"/>
      <c r="J110" s="37"/>
      <c r="K110" s="37"/>
      <c r="L110" s="37"/>
      <c r="M110" s="37"/>
      <c r="N110" s="37"/>
      <c r="O110" s="37"/>
      <c r="P110" s="37"/>
      <c r="Q110" s="37"/>
      <c r="R110" s="39"/>
      <c r="S110" s="40" t="s">
        <v>122</v>
      </c>
      <c r="T110" s="49" t="s">
        <v>221</v>
      </c>
      <c r="U110" s="49"/>
      <c r="V110" s="49"/>
      <c r="W110" s="49"/>
      <c r="X110" s="97"/>
      <c r="Y110" s="97"/>
      <c r="Z110" s="97"/>
      <c r="AA110" s="49"/>
      <c r="AB110" s="49"/>
      <c r="AC110" s="49"/>
      <c r="AD110" s="447"/>
      <c r="AG110" s="1" t="str">
        <f>+S110</f>
        <v>□</v>
      </c>
      <c r="AI110" s="113" t="s">
        <v>222</v>
      </c>
      <c r="AK110" s="45" t="str">
        <f>IF(AG110&amp;AG111&amp;AG112&amp;AG113&amp;AG114="■□□□□","◎無し",IF(AG110&amp;AG111&amp;AG112&amp;AG113&amp;AG114="□■□□□","◆寸法",IF(AG110&amp;AG111&amp;AG112&amp;AG113&amp;AG114="□□■□□","①階段",IF(AG110&amp;AG111&amp;AG112&amp;AG113&amp;AG114="□□□■□","②階段",IF(AG110&amp;AG111&amp;AG112&amp;AG113&amp;AG114="□□□□■","③階段",IF(AG110&amp;AG111&amp;AG112&amp;AG113&amp;AG114="□□□□□","■未答","▼矛盾"))))))</f>
        <v>■未答</v>
      </c>
      <c r="AM110" s="37" t="s">
        <v>223</v>
      </c>
      <c r="AN110" s="53" t="s">
        <v>224</v>
      </c>
      <c r="AO110" s="53" t="s">
        <v>225</v>
      </c>
      <c r="AP110" s="53" t="s">
        <v>226</v>
      </c>
      <c r="AQ110" s="53" t="s">
        <v>227</v>
      </c>
      <c r="AR110" s="53" t="s">
        <v>228</v>
      </c>
      <c r="AS110" s="53" t="s">
        <v>228</v>
      </c>
      <c r="AT110" s="53" t="s">
        <v>90</v>
      </c>
    </row>
    <row r="111" spans="3:46" ht="20.100000000000001" customHeight="1" x14ac:dyDescent="0.15">
      <c r="C111" s="501"/>
      <c r="D111" s="549"/>
      <c r="E111" s="35"/>
      <c r="F111" s="71"/>
      <c r="G111" s="604"/>
      <c r="H111" s="605"/>
      <c r="I111" s="606"/>
      <c r="J111" s="37"/>
      <c r="K111" s="37"/>
      <c r="L111" s="37"/>
      <c r="M111" s="37"/>
      <c r="N111" s="37"/>
      <c r="O111" s="37"/>
      <c r="P111" s="37"/>
      <c r="Q111" s="37"/>
      <c r="R111" s="39"/>
      <c r="S111" s="40" t="s">
        <v>115</v>
      </c>
      <c r="T111" s="49" t="s">
        <v>229</v>
      </c>
      <c r="U111" s="49"/>
      <c r="V111" s="49"/>
      <c r="W111" s="49"/>
      <c r="X111" s="49"/>
      <c r="Y111" s="49"/>
      <c r="Z111" s="49"/>
      <c r="AA111" s="49"/>
      <c r="AB111" s="49"/>
      <c r="AC111" s="49"/>
      <c r="AD111" s="447"/>
      <c r="AG111" s="1" t="str">
        <f>+S111</f>
        <v>□</v>
      </c>
      <c r="AM111" s="37"/>
      <c r="AN111" s="43" t="s">
        <v>64</v>
      </c>
      <c r="AO111" s="43" t="s">
        <v>230</v>
      </c>
      <c r="AP111" s="43" t="s">
        <v>231</v>
      </c>
      <c r="AQ111" s="43" t="s">
        <v>232</v>
      </c>
      <c r="AR111" s="45" t="s">
        <v>233</v>
      </c>
      <c r="AS111" s="45" t="s">
        <v>91</v>
      </c>
      <c r="AT111" s="161" t="s">
        <v>67</v>
      </c>
    </row>
    <row r="112" spans="3:46" ht="20.100000000000001" customHeight="1" x14ac:dyDescent="0.15">
      <c r="C112" s="501"/>
      <c r="D112" s="549"/>
      <c r="E112" s="35"/>
      <c r="F112" s="71"/>
      <c r="G112" s="601" t="s">
        <v>234</v>
      </c>
      <c r="H112" s="602"/>
      <c r="I112" s="603"/>
      <c r="J112" s="37"/>
      <c r="K112" s="37"/>
      <c r="L112" s="37"/>
      <c r="M112" s="37"/>
      <c r="N112" s="37"/>
      <c r="O112" s="37"/>
      <c r="P112" s="37"/>
      <c r="Q112" s="37"/>
      <c r="R112" s="39"/>
      <c r="S112" s="40" t="s">
        <v>105</v>
      </c>
      <c r="T112" s="49" t="s">
        <v>235</v>
      </c>
      <c r="U112" s="49"/>
      <c r="V112" s="49"/>
      <c r="W112" s="49"/>
      <c r="X112" s="49"/>
      <c r="Y112" s="49"/>
      <c r="Z112" s="49"/>
      <c r="AA112" s="49"/>
      <c r="AB112" s="49"/>
      <c r="AC112" s="49"/>
      <c r="AD112" s="447"/>
      <c r="AG112" s="1" t="str">
        <f>+S112</f>
        <v>□</v>
      </c>
    </row>
    <row r="113" spans="3:45" ht="20.100000000000001" customHeight="1" x14ac:dyDescent="0.15">
      <c r="C113" s="501"/>
      <c r="D113" s="549"/>
      <c r="E113" s="35"/>
      <c r="F113" s="71"/>
      <c r="G113" s="604"/>
      <c r="H113" s="605"/>
      <c r="I113" s="606"/>
      <c r="J113" s="37"/>
      <c r="K113" s="37"/>
      <c r="L113" s="37"/>
      <c r="M113" s="37"/>
      <c r="N113" s="37"/>
      <c r="O113" s="37"/>
      <c r="P113" s="37"/>
      <c r="Q113" s="37"/>
      <c r="R113" s="39"/>
      <c r="S113" s="40" t="s">
        <v>236</v>
      </c>
      <c r="T113" s="49" t="s">
        <v>237</v>
      </c>
      <c r="U113" s="49"/>
      <c r="V113" s="49"/>
      <c r="W113" s="49"/>
      <c r="X113" s="49"/>
      <c r="Y113" s="49"/>
      <c r="Z113" s="49"/>
      <c r="AA113" s="49"/>
      <c r="AB113" s="49"/>
      <c r="AC113" s="49"/>
      <c r="AD113" s="447"/>
      <c r="AG113" s="1" t="str">
        <f>+S113</f>
        <v>□</v>
      </c>
    </row>
    <row r="114" spans="3:45" ht="20.100000000000001" customHeight="1" x14ac:dyDescent="0.15">
      <c r="C114" s="501"/>
      <c r="D114" s="549"/>
      <c r="E114" s="35"/>
      <c r="F114" s="71"/>
      <c r="G114" s="601" t="s">
        <v>238</v>
      </c>
      <c r="H114" s="602"/>
      <c r="I114" s="603"/>
      <c r="J114" s="37"/>
      <c r="K114" s="37"/>
      <c r="L114" s="37"/>
      <c r="M114" s="37"/>
      <c r="N114" s="37"/>
      <c r="O114" s="37"/>
      <c r="P114" s="37"/>
      <c r="Q114" s="37"/>
      <c r="R114" s="39"/>
      <c r="S114" s="40" t="s">
        <v>236</v>
      </c>
      <c r="T114" s="49" t="s">
        <v>239</v>
      </c>
      <c r="U114" s="49"/>
      <c r="V114" s="49"/>
      <c r="W114" s="49"/>
      <c r="X114" s="49"/>
      <c r="Y114" s="49"/>
      <c r="Z114" s="49"/>
      <c r="AA114" s="49"/>
      <c r="AB114" s="49"/>
      <c r="AC114" s="49"/>
      <c r="AD114" s="447"/>
      <c r="AG114" s="1" t="str">
        <f>+S114</f>
        <v>□</v>
      </c>
    </row>
    <row r="115" spans="3:45" ht="20.100000000000001" customHeight="1" thickBot="1" x14ac:dyDescent="0.2">
      <c r="C115" s="503"/>
      <c r="D115" s="550"/>
      <c r="E115" s="35"/>
      <c r="F115" s="71"/>
      <c r="G115" s="610"/>
      <c r="H115" s="611"/>
      <c r="I115" s="612"/>
      <c r="J115" s="148"/>
      <c r="K115" s="148"/>
      <c r="L115" s="148"/>
      <c r="M115" s="148"/>
      <c r="N115" s="148"/>
      <c r="O115" s="148"/>
      <c r="P115" s="148"/>
      <c r="Q115" s="148"/>
      <c r="R115" s="149"/>
      <c r="S115" s="150"/>
      <c r="T115" s="151"/>
      <c r="U115" s="151"/>
      <c r="V115" s="151"/>
      <c r="W115" s="151"/>
      <c r="X115" s="151"/>
      <c r="Y115" s="151"/>
      <c r="Z115" s="151"/>
      <c r="AA115" s="151"/>
      <c r="AB115" s="151"/>
      <c r="AC115" s="151"/>
      <c r="AD115" s="460"/>
    </row>
    <row r="116" spans="3:45" ht="17.100000000000001" customHeight="1" x14ac:dyDescent="0.15">
      <c r="C116" s="618" t="s">
        <v>240</v>
      </c>
      <c r="D116" s="619"/>
      <c r="E116" s="516" t="s">
        <v>33</v>
      </c>
      <c r="F116" s="517"/>
      <c r="G116" s="517"/>
      <c r="H116" s="517"/>
      <c r="I116" s="518"/>
      <c r="J116" s="162" t="s">
        <v>236</v>
      </c>
      <c r="K116" s="163" t="s">
        <v>241</v>
      </c>
      <c r="L116" s="163"/>
      <c r="M116" s="163"/>
      <c r="N116" s="163"/>
      <c r="O116" s="163"/>
      <c r="P116" s="163"/>
      <c r="Q116" s="163"/>
      <c r="R116" s="164"/>
      <c r="S116" s="165"/>
      <c r="T116" s="166"/>
      <c r="U116" s="166"/>
      <c r="V116" s="166"/>
      <c r="W116" s="166"/>
      <c r="X116" s="166"/>
      <c r="Y116" s="166"/>
      <c r="Z116" s="166"/>
      <c r="AA116" s="166"/>
      <c r="AB116" s="166"/>
      <c r="AC116" s="166"/>
      <c r="AD116" s="643"/>
      <c r="AF116" s="42" t="str">
        <f>+J116</f>
        <v>□</v>
      </c>
      <c r="AI116" s="45" t="str">
        <f>IF(AF116&amp;AF117&amp;AF118="■□□","●適合",IF(AF116&amp;AF117&amp;AF118="□■□","◆未達",IF(AF116&amp;AF117&amp;AF118="□□■","◆未達",IF(AF116&amp;AF117&amp;AF118="□□□","■未答","▼矛盾"))))</f>
        <v>■未答</v>
      </c>
      <c r="AJ116" s="61"/>
      <c r="AM116" s="37" t="s">
        <v>110</v>
      </c>
      <c r="AN116" s="46" t="s">
        <v>111</v>
      </c>
      <c r="AO116" s="46" t="s">
        <v>112</v>
      </c>
      <c r="AP116" s="46" t="s">
        <v>113</v>
      </c>
      <c r="AQ116" s="46" t="s">
        <v>114</v>
      </c>
      <c r="AR116" s="46" t="s">
        <v>90</v>
      </c>
    </row>
    <row r="117" spans="3:45" ht="17.100000000000001" customHeight="1" x14ac:dyDescent="0.15">
      <c r="C117" s="620"/>
      <c r="D117" s="621"/>
      <c r="E117" s="510"/>
      <c r="F117" s="511"/>
      <c r="G117" s="511"/>
      <c r="H117" s="511"/>
      <c r="I117" s="512"/>
      <c r="J117" s="168" t="s">
        <v>115</v>
      </c>
      <c r="K117" s="95" t="s">
        <v>242</v>
      </c>
      <c r="L117" s="95"/>
      <c r="M117" s="95"/>
      <c r="N117" s="95"/>
      <c r="O117" s="95"/>
      <c r="P117" s="95"/>
      <c r="Q117" s="95"/>
      <c r="R117" s="96"/>
      <c r="S117" s="157"/>
      <c r="T117" s="97"/>
      <c r="U117" s="97"/>
      <c r="V117" s="97"/>
      <c r="W117" s="97"/>
      <c r="X117" s="97"/>
      <c r="Y117" s="97"/>
      <c r="Z117" s="97"/>
      <c r="AA117" s="97"/>
      <c r="AB117" s="97"/>
      <c r="AC117" s="97"/>
      <c r="AD117" s="441"/>
      <c r="AF117" s="1" t="str">
        <f>+J117</f>
        <v>□</v>
      </c>
      <c r="AM117" s="37"/>
      <c r="AN117" s="43" t="s">
        <v>65</v>
      </c>
      <c r="AO117" s="43" t="s">
        <v>66</v>
      </c>
      <c r="AP117" s="43" t="s">
        <v>66</v>
      </c>
      <c r="AQ117" s="45" t="s">
        <v>91</v>
      </c>
      <c r="AR117" s="45" t="s">
        <v>67</v>
      </c>
    </row>
    <row r="118" spans="3:45" ht="17.100000000000001" customHeight="1" x14ac:dyDescent="0.15">
      <c r="C118" s="620"/>
      <c r="D118" s="621"/>
      <c r="E118" s="510"/>
      <c r="F118" s="511"/>
      <c r="G118" s="511"/>
      <c r="H118" s="511"/>
      <c r="I118" s="512"/>
      <c r="J118" s="170" t="s">
        <v>105</v>
      </c>
      <c r="K118" s="101" t="s">
        <v>243</v>
      </c>
      <c r="L118" s="101"/>
      <c r="M118" s="101"/>
      <c r="N118" s="101"/>
      <c r="O118" s="101"/>
      <c r="P118" s="101"/>
      <c r="Q118" s="101"/>
      <c r="R118" s="102"/>
      <c r="S118" s="87"/>
      <c r="T118" s="88"/>
      <c r="U118" s="88"/>
      <c r="V118" s="88"/>
      <c r="W118" s="88"/>
      <c r="X118" s="88"/>
      <c r="Y118" s="88"/>
      <c r="Z118" s="88"/>
      <c r="AA118" s="88"/>
      <c r="AB118" s="88"/>
      <c r="AC118" s="88"/>
      <c r="AD118" s="442"/>
      <c r="AF118" s="1" t="str">
        <f>+J118</f>
        <v>□</v>
      </c>
    </row>
    <row r="119" spans="3:45" ht="13.15" customHeight="1" x14ac:dyDescent="0.15">
      <c r="C119" s="620"/>
      <c r="D119" s="621"/>
      <c r="E119" s="71"/>
      <c r="F119" s="171" t="s">
        <v>244</v>
      </c>
      <c r="G119" s="545" t="s">
        <v>245</v>
      </c>
      <c r="H119" s="623"/>
      <c r="I119" s="624"/>
      <c r="J119" s="172"/>
      <c r="K119" s="106"/>
      <c r="L119" s="106"/>
      <c r="M119" s="106"/>
      <c r="N119" s="106"/>
      <c r="O119" s="106"/>
      <c r="P119" s="106"/>
      <c r="Q119" s="106"/>
      <c r="R119" s="107"/>
      <c r="S119" s="91"/>
      <c r="T119" s="92"/>
      <c r="U119" s="92"/>
      <c r="V119" s="92"/>
      <c r="W119" s="92"/>
      <c r="X119" s="92"/>
      <c r="Y119" s="92"/>
      <c r="Z119" s="92"/>
      <c r="AA119" s="92"/>
      <c r="AB119" s="92"/>
      <c r="AC119" s="92"/>
      <c r="AD119" s="440"/>
    </row>
    <row r="120" spans="3:45" ht="13.15" customHeight="1" x14ac:dyDescent="0.15">
      <c r="C120" s="620"/>
      <c r="D120" s="621"/>
      <c r="E120" s="71"/>
      <c r="F120" s="173" t="s">
        <v>246</v>
      </c>
      <c r="G120" s="545" t="s">
        <v>247</v>
      </c>
      <c r="H120" s="546"/>
      <c r="I120" s="547"/>
      <c r="J120" s="174"/>
      <c r="K120" s="95"/>
      <c r="L120" s="95"/>
      <c r="M120" s="95"/>
      <c r="N120" s="95"/>
      <c r="O120" s="95"/>
      <c r="P120" s="95"/>
      <c r="Q120" s="95"/>
      <c r="R120" s="96"/>
      <c r="S120" s="157"/>
      <c r="T120" s="97"/>
      <c r="U120" s="97"/>
      <c r="V120" s="97"/>
      <c r="W120" s="97"/>
      <c r="X120" s="97"/>
      <c r="Y120" s="97"/>
      <c r="Z120" s="97"/>
      <c r="AA120" s="97"/>
      <c r="AB120" s="97"/>
      <c r="AC120" s="99"/>
      <c r="AD120" s="441"/>
    </row>
    <row r="121" spans="3:45" ht="16.149999999999999" customHeight="1" x14ac:dyDescent="0.15">
      <c r="C121" s="620"/>
      <c r="D121" s="621"/>
      <c r="E121" s="71"/>
      <c r="F121" s="493" t="s">
        <v>34</v>
      </c>
      <c r="G121" s="539" t="s">
        <v>35</v>
      </c>
      <c r="H121" s="540"/>
      <c r="I121" s="541"/>
      <c r="J121" s="63" t="s">
        <v>71</v>
      </c>
      <c r="K121" s="37" t="s">
        <v>200</v>
      </c>
      <c r="L121" s="37"/>
      <c r="M121" s="37"/>
      <c r="N121" s="38"/>
      <c r="O121" s="38"/>
      <c r="P121" s="37"/>
      <c r="Q121" s="37"/>
      <c r="R121" s="39"/>
      <c r="S121" s="157"/>
      <c r="T121" s="97"/>
      <c r="U121" s="97"/>
      <c r="V121" s="97"/>
      <c r="W121" s="97"/>
      <c r="X121" s="97"/>
      <c r="Y121" s="175"/>
      <c r="Z121" s="175"/>
      <c r="AA121" s="176"/>
      <c r="AB121" s="176"/>
      <c r="AC121" s="177" t="s">
        <v>109</v>
      </c>
      <c r="AD121" s="441"/>
      <c r="AF121" s="42" t="str">
        <f t="shared" ref="AF121:AF137" si="0">+J121</f>
        <v>□</v>
      </c>
      <c r="AI121" s="45" t="str">
        <f>IF(AF121&amp;AF122&amp;AF123&amp;AF124="■□□□","◎無し",IF(AF121&amp;AF122&amp;AF123&amp;AF124="□■□□","Ｅ適合",IF(AF121&amp;AF122&amp;AF123&amp;AF124="□□■□","●適合",IF(AF121&amp;AF122&amp;AF123&amp;AF124="□□□■","◆未達",IF(AF121&amp;AF122&amp;AF123&amp;AF124="□□□□","■未答","▼矛盾")))))</f>
        <v>■未答</v>
      </c>
      <c r="AJ121" s="61"/>
      <c r="AM121" s="37" t="s">
        <v>95</v>
      </c>
      <c r="AN121" s="53" t="s">
        <v>97</v>
      </c>
      <c r="AO121" s="53" t="s">
        <v>96</v>
      </c>
      <c r="AP121" s="53" t="s">
        <v>98</v>
      </c>
      <c r="AQ121" s="53" t="s">
        <v>99</v>
      </c>
      <c r="AR121" s="53" t="s">
        <v>100</v>
      </c>
      <c r="AS121" s="53" t="s">
        <v>90</v>
      </c>
    </row>
    <row r="122" spans="3:45" ht="16.149999999999999" customHeight="1" x14ac:dyDescent="0.15">
      <c r="C122" s="620"/>
      <c r="D122" s="621"/>
      <c r="E122" s="71"/>
      <c r="F122" s="566"/>
      <c r="G122" s="574"/>
      <c r="H122" s="575"/>
      <c r="I122" s="576"/>
      <c r="J122" s="63" t="s">
        <v>101</v>
      </c>
      <c r="K122" s="37" t="s">
        <v>201</v>
      </c>
      <c r="L122" s="37"/>
      <c r="M122" s="37"/>
      <c r="N122" s="37"/>
      <c r="O122" s="37"/>
      <c r="P122" s="37"/>
      <c r="Q122" s="37"/>
      <c r="R122" s="39"/>
      <c r="S122" s="449" t="s">
        <v>248</v>
      </c>
      <c r="T122" s="450"/>
      <c r="U122" s="450"/>
      <c r="V122" s="450"/>
      <c r="W122" s="450"/>
      <c r="X122" s="450"/>
      <c r="Y122" s="637" t="s">
        <v>249</v>
      </c>
      <c r="Z122" s="637"/>
      <c r="AA122" s="431"/>
      <c r="AB122" s="431"/>
      <c r="AC122" s="99"/>
      <c r="AD122" s="441"/>
      <c r="AF122" s="1" t="str">
        <f t="shared" si="0"/>
        <v>□</v>
      </c>
      <c r="AI122" s="160" t="s">
        <v>250</v>
      </c>
      <c r="AK122" s="178" t="str">
        <f>IF(AA122=0,"■未答",DEGREES(ATAN(1/AA122)))</f>
        <v>■未答</v>
      </c>
      <c r="AM122" s="37"/>
      <c r="AN122" s="43" t="s">
        <v>64</v>
      </c>
      <c r="AO122" s="43" t="s">
        <v>204</v>
      </c>
      <c r="AP122" s="43" t="s">
        <v>65</v>
      </c>
      <c r="AQ122" s="43" t="s">
        <v>66</v>
      </c>
      <c r="AR122" s="45" t="s">
        <v>91</v>
      </c>
      <c r="AS122" s="45" t="s">
        <v>67</v>
      </c>
    </row>
    <row r="123" spans="3:45" ht="16.149999999999999" customHeight="1" x14ac:dyDescent="0.15">
      <c r="C123" s="620"/>
      <c r="D123" s="621"/>
      <c r="E123" s="71"/>
      <c r="F123" s="566"/>
      <c r="G123" s="574"/>
      <c r="H123" s="575"/>
      <c r="I123" s="576"/>
      <c r="J123" s="63" t="s">
        <v>105</v>
      </c>
      <c r="K123" s="456" t="s">
        <v>207</v>
      </c>
      <c r="L123" s="456"/>
      <c r="M123" s="456"/>
      <c r="N123" s="456"/>
      <c r="O123" s="456"/>
      <c r="P123" s="456"/>
      <c r="Q123" s="456"/>
      <c r="R123" s="457"/>
      <c r="S123" s="427" t="s">
        <v>601</v>
      </c>
      <c r="T123" s="428"/>
      <c r="U123" s="428"/>
      <c r="V123" s="428"/>
      <c r="W123" s="168" t="s">
        <v>159</v>
      </c>
      <c r="X123" s="450" t="s">
        <v>251</v>
      </c>
      <c r="Y123" s="450"/>
      <c r="Z123" s="168" t="s">
        <v>140</v>
      </c>
      <c r="AA123" s="451" t="s">
        <v>252</v>
      </c>
      <c r="AB123" s="428"/>
      <c r="AC123" s="179"/>
      <c r="AD123" s="441"/>
      <c r="AF123" s="1" t="str">
        <f t="shared" si="0"/>
        <v>□</v>
      </c>
      <c r="AI123" s="160" t="s">
        <v>163</v>
      </c>
      <c r="AK123" s="43" t="str">
        <f>IF(AK122&gt;45,IF(W123&amp;Z123="■□","●適合",IF(W123&amp;Z123="□■","◆未達",IF(W123&amp;Z123="□□","■未答","▼矛盾"))),IF(W123&amp;Z123="■□","◎十分",IF(W123&amp;Z123="□■","●適合",IF(W123&amp;Z123="□□","■未答","▼矛盾"))))</f>
        <v>■未答</v>
      </c>
    </row>
    <row r="124" spans="3:45" ht="32.25" customHeight="1" x14ac:dyDescent="0.15">
      <c r="C124" s="620"/>
      <c r="D124" s="621"/>
      <c r="E124" s="71"/>
      <c r="F124" s="567"/>
      <c r="G124" s="542"/>
      <c r="H124" s="543"/>
      <c r="I124" s="544"/>
      <c r="J124" s="63" t="s">
        <v>140</v>
      </c>
      <c r="K124" s="456" t="s">
        <v>211</v>
      </c>
      <c r="L124" s="456"/>
      <c r="M124" s="456"/>
      <c r="N124" s="456"/>
      <c r="O124" s="456"/>
      <c r="P124" s="456"/>
      <c r="Q124" s="456"/>
      <c r="R124" s="457"/>
      <c r="S124" s="613" t="s">
        <v>253</v>
      </c>
      <c r="T124" s="614"/>
      <c r="U124" s="614"/>
      <c r="V124" s="614"/>
      <c r="W124" s="614"/>
      <c r="X124" s="614"/>
      <c r="Y124" s="69"/>
      <c r="Z124" s="69"/>
      <c r="AA124" s="69"/>
      <c r="AB124" s="88" t="s">
        <v>254</v>
      </c>
      <c r="AC124" s="90"/>
      <c r="AD124" s="442"/>
      <c r="AF124" s="1" t="str">
        <f t="shared" si="0"/>
        <v>□</v>
      </c>
      <c r="AI124" s="160" t="s">
        <v>255</v>
      </c>
      <c r="AK124" s="45" t="str">
        <f>IF(Y124&gt;0,IF(Y124&lt;700,"◆低すぎ",IF(Y124&gt;900,"◆高すぎ","●適合")),"■未答")</f>
        <v>■未答</v>
      </c>
    </row>
    <row r="125" spans="3:45" ht="12" customHeight="1" x14ac:dyDescent="0.15">
      <c r="C125" s="620"/>
      <c r="D125" s="621"/>
      <c r="E125" s="71"/>
      <c r="F125" s="493" t="s">
        <v>36</v>
      </c>
      <c r="G125" s="539" t="s">
        <v>37</v>
      </c>
      <c r="H125" s="540"/>
      <c r="I125" s="541"/>
      <c r="J125" s="57" t="s">
        <v>140</v>
      </c>
      <c r="K125" s="537" t="s">
        <v>256</v>
      </c>
      <c r="L125" s="537"/>
      <c r="M125" s="537"/>
      <c r="N125" s="537"/>
      <c r="O125" s="537"/>
      <c r="P125" s="537"/>
      <c r="Q125" s="537"/>
      <c r="R125" s="538"/>
      <c r="S125" s="79"/>
      <c r="T125" s="79"/>
      <c r="U125" s="79"/>
      <c r="V125" s="79"/>
      <c r="W125" s="79"/>
      <c r="X125" s="79"/>
      <c r="Y125" s="79"/>
      <c r="Z125" s="79"/>
      <c r="AA125" s="79"/>
      <c r="AB125" s="79"/>
      <c r="AC125" s="79"/>
      <c r="AD125" s="446"/>
      <c r="AF125" s="42" t="str">
        <f t="shared" si="0"/>
        <v>□</v>
      </c>
      <c r="AI125" s="43" t="str">
        <f>IF(AF125&amp;AF126="■□","●適合",IF(AF125&amp;AF126="□■","◆未達",IF(AF125&amp;AF126="□□","■未答","▼矛盾")))</f>
        <v>■未答</v>
      </c>
      <c r="AJ125" s="44"/>
      <c r="AM125" s="37" t="s">
        <v>86</v>
      </c>
      <c r="AN125" s="46" t="s">
        <v>87</v>
      </c>
      <c r="AO125" s="46" t="s">
        <v>88</v>
      </c>
      <c r="AP125" s="46" t="s">
        <v>89</v>
      </c>
      <c r="AQ125" s="46" t="s">
        <v>90</v>
      </c>
    </row>
    <row r="126" spans="3:45" ht="12" customHeight="1" x14ac:dyDescent="0.15">
      <c r="C126" s="620"/>
      <c r="D126" s="621"/>
      <c r="E126" s="71"/>
      <c r="F126" s="567"/>
      <c r="G126" s="542"/>
      <c r="H126" s="543"/>
      <c r="I126" s="544"/>
      <c r="J126" s="66" t="s">
        <v>115</v>
      </c>
      <c r="K126" s="486" t="s">
        <v>257</v>
      </c>
      <c r="L126" s="486"/>
      <c r="M126" s="486"/>
      <c r="N126" s="486"/>
      <c r="O126" s="486"/>
      <c r="P126" s="486"/>
      <c r="Q126" s="486"/>
      <c r="R126" s="487"/>
      <c r="S126" s="70"/>
      <c r="T126" s="70"/>
      <c r="U126" s="70"/>
      <c r="V126" s="70"/>
      <c r="W126" s="70"/>
      <c r="X126" s="70"/>
      <c r="Y126" s="70"/>
      <c r="Z126" s="70"/>
      <c r="AA126" s="70"/>
      <c r="AB126" s="70"/>
      <c r="AC126" s="70"/>
      <c r="AD126" s="448"/>
      <c r="AF126" s="1" t="str">
        <f t="shared" si="0"/>
        <v>□</v>
      </c>
      <c r="AN126" s="43" t="s">
        <v>65</v>
      </c>
      <c r="AO126" s="43" t="s">
        <v>66</v>
      </c>
      <c r="AP126" s="45" t="s">
        <v>91</v>
      </c>
      <c r="AQ126" s="45" t="s">
        <v>67</v>
      </c>
    </row>
    <row r="127" spans="3:45" ht="12" customHeight="1" x14ac:dyDescent="0.15">
      <c r="C127" s="620"/>
      <c r="D127" s="621"/>
      <c r="E127" s="71"/>
      <c r="F127" s="493" t="s">
        <v>38</v>
      </c>
      <c r="G127" s="539" t="s">
        <v>39</v>
      </c>
      <c r="H127" s="540"/>
      <c r="I127" s="541"/>
      <c r="J127" s="57" t="s">
        <v>69</v>
      </c>
      <c r="K127" s="537" t="s">
        <v>258</v>
      </c>
      <c r="L127" s="537"/>
      <c r="M127" s="537"/>
      <c r="N127" s="537"/>
      <c r="O127" s="537"/>
      <c r="P127" s="537"/>
      <c r="Q127" s="537"/>
      <c r="R127" s="538"/>
      <c r="S127" s="79"/>
      <c r="T127" s="79"/>
      <c r="U127" s="79"/>
      <c r="V127" s="79"/>
      <c r="W127" s="79"/>
      <c r="X127" s="79"/>
      <c r="Y127" s="79"/>
      <c r="Z127" s="79"/>
      <c r="AA127" s="79"/>
      <c r="AB127" s="79"/>
      <c r="AC127" s="79"/>
      <c r="AD127" s="446"/>
      <c r="AF127" s="42" t="str">
        <f t="shared" si="0"/>
        <v>□</v>
      </c>
      <c r="AI127" s="45" t="str">
        <f>IF(AF127&amp;AF128&amp;AF129="■□□","◎無し",IF(AF127&amp;AF128&amp;AF129="□■□","●適合",IF(AF127&amp;AF128&amp;AF129="□□■","◆未達",IF(AF127&amp;AF128&amp;AF129="□□□","■未答","▼矛盾"))))</f>
        <v>■未答</v>
      </c>
      <c r="AJ127" s="61"/>
      <c r="AM127" s="37" t="s">
        <v>110</v>
      </c>
      <c r="AN127" s="46" t="s">
        <v>111</v>
      </c>
      <c r="AO127" s="46" t="s">
        <v>112</v>
      </c>
      <c r="AP127" s="46" t="s">
        <v>113</v>
      </c>
      <c r="AQ127" s="46" t="s">
        <v>114</v>
      </c>
      <c r="AR127" s="46" t="s">
        <v>90</v>
      </c>
    </row>
    <row r="128" spans="3:45" ht="12" customHeight="1" x14ac:dyDescent="0.15">
      <c r="C128" s="620"/>
      <c r="D128" s="621"/>
      <c r="E128" s="71"/>
      <c r="F128" s="566"/>
      <c r="G128" s="574"/>
      <c r="H128" s="575"/>
      <c r="I128" s="576"/>
      <c r="J128" s="63" t="s">
        <v>115</v>
      </c>
      <c r="K128" s="456" t="s">
        <v>256</v>
      </c>
      <c r="L128" s="456"/>
      <c r="M128" s="456"/>
      <c r="N128" s="456"/>
      <c r="O128" s="456"/>
      <c r="P128" s="456"/>
      <c r="Q128" s="456"/>
      <c r="R128" s="457"/>
      <c r="S128" s="49"/>
      <c r="T128" s="49"/>
      <c r="U128" s="49"/>
      <c r="V128" s="49"/>
      <c r="W128" s="49"/>
      <c r="X128" s="49"/>
      <c r="Y128" s="49"/>
      <c r="Z128" s="49"/>
      <c r="AA128" s="49"/>
      <c r="AB128" s="49"/>
      <c r="AC128" s="49"/>
      <c r="AD128" s="447"/>
      <c r="AF128" s="1" t="str">
        <f t="shared" si="0"/>
        <v>□</v>
      </c>
      <c r="AM128" s="37"/>
      <c r="AN128" s="43" t="s">
        <v>64</v>
      </c>
      <c r="AO128" s="43" t="s">
        <v>65</v>
      </c>
      <c r="AP128" s="43" t="s">
        <v>66</v>
      </c>
      <c r="AQ128" s="45" t="s">
        <v>91</v>
      </c>
      <c r="AR128" s="45" t="s">
        <v>67</v>
      </c>
    </row>
    <row r="129" spans="3:62" ht="12" customHeight="1" x14ac:dyDescent="0.15">
      <c r="C129" s="620"/>
      <c r="D129" s="621"/>
      <c r="E129" s="71"/>
      <c r="F129" s="567"/>
      <c r="G129" s="542"/>
      <c r="H129" s="543"/>
      <c r="I129" s="544"/>
      <c r="J129" s="66" t="s">
        <v>105</v>
      </c>
      <c r="K129" s="486" t="s">
        <v>257</v>
      </c>
      <c r="L129" s="486"/>
      <c r="M129" s="486"/>
      <c r="N129" s="486"/>
      <c r="O129" s="486"/>
      <c r="P129" s="486"/>
      <c r="Q129" s="486"/>
      <c r="R129" s="487"/>
      <c r="S129" s="70"/>
      <c r="T129" s="70"/>
      <c r="U129" s="70"/>
      <c r="V129" s="70"/>
      <c r="W129" s="70"/>
      <c r="X129" s="70"/>
      <c r="Y129" s="70"/>
      <c r="Z129" s="70"/>
      <c r="AA129" s="70"/>
      <c r="AB129" s="70"/>
      <c r="AC129" s="70"/>
      <c r="AD129" s="448"/>
      <c r="AF129" s="1" t="str">
        <f t="shared" si="0"/>
        <v>□</v>
      </c>
    </row>
    <row r="130" spans="3:62" ht="26.1" customHeight="1" x14ac:dyDescent="0.15">
      <c r="C130" s="620"/>
      <c r="D130" s="621"/>
      <c r="E130" s="71"/>
      <c r="F130" s="493" t="s">
        <v>259</v>
      </c>
      <c r="G130" s="539" t="s">
        <v>260</v>
      </c>
      <c r="H130" s="540"/>
      <c r="I130" s="541"/>
      <c r="J130" s="63" t="s">
        <v>84</v>
      </c>
      <c r="K130" s="564" t="s">
        <v>261</v>
      </c>
      <c r="L130" s="564"/>
      <c r="M130" s="564"/>
      <c r="N130" s="564"/>
      <c r="O130" s="564"/>
      <c r="P130" s="564"/>
      <c r="Q130" s="564"/>
      <c r="R130" s="565"/>
      <c r="S130" s="144"/>
      <c r="T130" s="79"/>
      <c r="U130" s="79"/>
      <c r="V130" s="79"/>
      <c r="W130" s="79"/>
      <c r="X130" s="79"/>
      <c r="Y130" s="79"/>
      <c r="Z130" s="79"/>
      <c r="AA130" s="79"/>
      <c r="AB130" s="79"/>
      <c r="AC130" s="79"/>
      <c r="AD130" s="446"/>
      <c r="AF130" s="42" t="str">
        <f t="shared" si="0"/>
        <v>□</v>
      </c>
      <c r="AI130" s="45" t="str">
        <f>IF(AF130&amp;AF131&amp;AF132&amp;AF133="■□□□","◎無し",IF(AF130&amp;AF131&amp;AF132&amp;AF133="□■□□","●適済",IF(AF130&amp;AF131&amp;AF132&amp;AF133="□□■□","●適合",IF(AF130&amp;AF131&amp;AF132&amp;AF133="□□□■","◆未達",IF(AF130&amp;AF131&amp;AF132&amp;AF133="□□□□","■未答","▼矛盾")))))</f>
        <v>■未答</v>
      </c>
      <c r="AJ130" s="61"/>
      <c r="AM130" s="37" t="s">
        <v>95</v>
      </c>
      <c r="AN130" s="53" t="s">
        <v>97</v>
      </c>
      <c r="AO130" s="53" t="s">
        <v>96</v>
      </c>
      <c r="AP130" s="53" t="s">
        <v>98</v>
      </c>
      <c r="AQ130" s="53" t="s">
        <v>99</v>
      </c>
      <c r="AR130" s="53" t="s">
        <v>100</v>
      </c>
      <c r="AS130" s="53" t="s">
        <v>90</v>
      </c>
    </row>
    <row r="131" spans="3:62" ht="12" customHeight="1" x14ac:dyDescent="0.15">
      <c r="C131" s="620"/>
      <c r="D131" s="621"/>
      <c r="E131" s="71"/>
      <c r="F131" s="566"/>
      <c r="G131" s="574"/>
      <c r="H131" s="575"/>
      <c r="I131" s="576"/>
      <c r="J131" s="63" t="s">
        <v>115</v>
      </c>
      <c r="K131" s="456" t="s">
        <v>256</v>
      </c>
      <c r="L131" s="456"/>
      <c r="M131" s="456"/>
      <c r="N131" s="456"/>
      <c r="O131" s="456"/>
      <c r="P131" s="456"/>
      <c r="Q131" s="456"/>
      <c r="R131" s="457"/>
      <c r="S131" s="56"/>
      <c r="T131" s="49"/>
      <c r="U131" s="49"/>
      <c r="V131" s="49"/>
      <c r="W131" s="49"/>
      <c r="X131" s="49"/>
      <c r="Y131" s="49"/>
      <c r="Z131" s="49"/>
      <c r="AA131" s="49"/>
      <c r="AB131" s="49"/>
      <c r="AC131" s="49"/>
      <c r="AD131" s="447"/>
      <c r="AF131" s="1" t="str">
        <f t="shared" si="0"/>
        <v>□</v>
      </c>
      <c r="AM131" s="37"/>
      <c r="AN131" s="43" t="s">
        <v>64</v>
      </c>
      <c r="AO131" s="43" t="s">
        <v>262</v>
      </c>
      <c r="AP131" s="43" t="s">
        <v>65</v>
      </c>
      <c r="AQ131" s="43" t="s">
        <v>66</v>
      </c>
      <c r="AR131" s="45" t="s">
        <v>91</v>
      </c>
      <c r="AS131" s="45" t="s">
        <v>67</v>
      </c>
    </row>
    <row r="132" spans="3:62" ht="12" customHeight="1" x14ac:dyDescent="0.15">
      <c r="C132" s="620"/>
      <c r="D132" s="621"/>
      <c r="E132" s="71"/>
      <c r="F132" s="566"/>
      <c r="G132" s="574"/>
      <c r="H132" s="575"/>
      <c r="I132" s="576"/>
      <c r="J132" s="63" t="s">
        <v>105</v>
      </c>
      <c r="K132" s="456" t="s">
        <v>263</v>
      </c>
      <c r="L132" s="456"/>
      <c r="M132" s="456"/>
      <c r="N132" s="456"/>
      <c r="O132" s="456"/>
      <c r="P132" s="456"/>
      <c r="Q132" s="456"/>
      <c r="R132" s="457"/>
      <c r="S132" s="56"/>
      <c r="T132" s="49"/>
      <c r="U132" s="49"/>
      <c r="V132" s="49"/>
      <c r="W132" s="49"/>
      <c r="X132" s="49"/>
      <c r="Y132" s="49"/>
      <c r="Z132" s="49"/>
      <c r="AA132" s="49"/>
      <c r="AB132" s="49"/>
      <c r="AC132" s="49"/>
      <c r="AD132" s="447"/>
      <c r="AF132" s="1" t="str">
        <f t="shared" si="0"/>
        <v>□</v>
      </c>
    </row>
    <row r="133" spans="3:62" ht="12" customHeight="1" x14ac:dyDescent="0.15">
      <c r="C133" s="620"/>
      <c r="D133" s="621"/>
      <c r="E133" s="71"/>
      <c r="F133" s="567"/>
      <c r="G133" s="542"/>
      <c r="H133" s="543"/>
      <c r="I133" s="544"/>
      <c r="J133" s="66" t="s">
        <v>264</v>
      </c>
      <c r="K133" s="486" t="s">
        <v>257</v>
      </c>
      <c r="L133" s="486"/>
      <c r="M133" s="486"/>
      <c r="N133" s="486"/>
      <c r="O133" s="486"/>
      <c r="P133" s="486"/>
      <c r="Q133" s="486"/>
      <c r="R133" s="487"/>
      <c r="S133" s="183"/>
      <c r="T133" s="70"/>
      <c r="U133" s="70"/>
      <c r="V133" s="70"/>
      <c r="W133" s="70"/>
      <c r="X133" s="70"/>
      <c r="Y133" s="70"/>
      <c r="Z133" s="70"/>
      <c r="AA133" s="70"/>
      <c r="AB133" s="70"/>
      <c r="AC133" s="70"/>
      <c r="AD133" s="448"/>
      <c r="AF133" s="1" t="str">
        <f t="shared" si="0"/>
        <v>□</v>
      </c>
    </row>
    <row r="134" spans="3:62" ht="12" customHeight="1" x14ac:dyDescent="0.15">
      <c r="C134" s="620"/>
      <c r="D134" s="621"/>
      <c r="E134" s="71"/>
      <c r="F134" s="493" t="s">
        <v>265</v>
      </c>
      <c r="G134" s="539" t="s">
        <v>266</v>
      </c>
      <c r="H134" s="540"/>
      <c r="I134" s="541"/>
      <c r="J134" s="57" t="s">
        <v>267</v>
      </c>
      <c r="K134" s="537" t="s">
        <v>268</v>
      </c>
      <c r="L134" s="537"/>
      <c r="M134" s="537"/>
      <c r="N134" s="537"/>
      <c r="O134" s="537"/>
      <c r="P134" s="537"/>
      <c r="Q134" s="537"/>
      <c r="R134" s="538"/>
      <c r="S134" s="144"/>
      <c r="T134" s="79"/>
      <c r="U134" s="79"/>
      <c r="V134" s="79"/>
      <c r="W134" s="79"/>
      <c r="X134" s="79"/>
      <c r="Y134" s="79"/>
      <c r="Z134" s="79"/>
      <c r="AA134" s="79"/>
      <c r="AB134" s="79"/>
      <c r="AC134" s="79"/>
      <c r="AD134" s="446"/>
      <c r="AF134" s="42" t="str">
        <f t="shared" si="0"/>
        <v>□</v>
      </c>
      <c r="AI134" s="45" t="str">
        <f>IF(AF134&amp;AF135&amp;AF136&amp;AF137="■□□□","◎無し",IF(AF134&amp;AF135&amp;AF136&amp;AF137="□■□□","●適済",IF(AF134&amp;AF135&amp;AF136&amp;AF137="□□■□","●適合",IF(AF134&amp;AF135&amp;AF136&amp;AF137="□□□■","◆未達",IF(AF134&amp;AF135&amp;AF136&amp;AF137="□□□□","■未答","▼矛盾")))))</f>
        <v>■未答</v>
      </c>
      <c r="AJ134" s="61"/>
      <c r="AM134" s="37" t="s">
        <v>95</v>
      </c>
      <c r="AN134" s="53" t="s">
        <v>97</v>
      </c>
      <c r="AO134" s="53" t="s">
        <v>96</v>
      </c>
      <c r="AP134" s="53" t="s">
        <v>98</v>
      </c>
      <c r="AQ134" s="53" t="s">
        <v>99</v>
      </c>
      <c r="AR134" s="53" t="s">
        <v>100</v>
      </c>
      <c r="AS134" s="53" t="s">
        <v>90</v>
      </c>
    </row>
    <row r="135" spans="3:62" ht="12" customHeight="1" x14ac:dyDescent="0.15">
      <c r="C135" s="620"/>
      <c r="D135" s="621"/>
      <c r="E135" s="71"/>
      <c r="F135" s="566"/>
      <c r="G135" s="574"/>
      <c r="H135" s="575"/>
      <c r="I135" s="576"/>
      <c r="J135" s="63" t="s">
        <v>115</v>
      </c>
      <c r="K135" s="456" t="s">
        <v>256</v>
      </c>
      <c r="L135" s="456"/>
      <c r="M135" s="456"/>
      <c r="N135" s="456"/>
      <c r="O135" s="456"/>
      <c r="P135" s="456"/>
      <c r="Q135" s="456"/>
      <c r="R135" s="457"/>
      <c r="S135" s="56"/>
      <c r="T135" s="49"/>
      <c r="U135" s="49"/>
      <c r="V135" s="49"/>
      <c r="W135" s="49"/>
      <c r="X135" s="49"/>
      <c r="Y135" s="49"/>
      <c r="Z135" s="49"/>
      <c r="AA135" s="49"/>
      <c r="AB135" s="49"/>
      <c r="AC135" s="49"/>
      <c r="AD135" s="447"/>
      <c r="AF135" s="1" t="str">
        <f t="shared" si="0"/>
        <v>□</v>
      </c>
      <c r="AM135" s="37"/>
      <c r="AN135" s="43" t="s">
        <v>64</v>
      </c>
      <c r="AO135" s="43" t="s">
        <v>262</v>
      </c>
      <c r="AP135" s="43" t="s">
        <v>65</v>
      </c>
      <c r="AQ135" s="43" t="s">
        <v>66</v>
      </c>
      <c r="AR135" s="45" t="s">
        <v>91</v>
      </c>
      <c r="AS135" s="45" t="s">
        <v>67</v>
      </c>
    </row>
    <row r="136" spans="3:62" ht="12" customHeight="1" x14ac:dyDescent="0.15">
      <c r="C136" s="620"/>
      <c r="D136" s="621"/>
      <c r="E136" s="71"/>
      <c r="F136" s="566"/>
      <c r="G136" s="574"/>
      <c r="H136" s="575"/>
      <c r="I136" s="576"/>
      <c r="J136" s="63" t="s">
        <v>105</v>
      </c>
      <c r="K136" s="456" t="s">
        <v>263</v>
      </c>
      <c r="L136" s="456"/>
      <c r="M136" s="456"/>
      <c r="N136" s="456"/>
      <c r="O136" s="456"/>
      <c r="P136" s="456"/>
      <c r="Q136" s="456"/>
      <c r="R136" s="457"/>
      <c r="S136" s="56"/>
      <c r="T136" s="49"/>
      <c r="U136" s="49"/>
      <c r="V136" s="49"/>
      <c r="W136" s="49"/>
      <c r="X136" s="49"/>
      <c r="Y136" s="49"/>
      <c r="Z136" s="49"/>
      <c r="AA136" s="49"/>
      <c r="AB136" s="49"/>
      <c r="AC136" s="49"/>
      <c r="AD136" s="447"/>
      <c r="AF136" s="1" t="str">
        <f t="shared" si="0"/>
        <v>□</v>
      </c>
    </row>
    <row r="137" spans="3:62" ht="12" customHeight="1" x14ac:dyDescent="0.15">
      <c r="C137" s="620"/>
      <c r="D137" s="621"/>
      <c r="E137" s="71"/>
      <c r="F137" s="566"/>
      <c r="G137" s="574"/>
      <c r="H137" s="575"/>
      <c r="I137" s="576"/>
      <c r="J137" s="66" t="s">
        <v>264</v>
      </c>
      <c r="K137" s="486" t="s">
        <v>257</v>
      </c>
      <c r="L137" s="486"/>
      <c r="M137" s="486"/>
      <c r="N137" s="486"/>
      <c r="O137" s="486"/>
      <c r="P137" s="486"/>
      <c r="Q137" s="486"/>
      <c r="R137" s="487"/>
      <c r="S137" s="183"/>
      <c r="T137" s="70"/>
      <c r="U137" s="70"/>
      <c r="V137" s="70"/>
      <c r="W137" s="70"/>
      <c r="X137" s="70"/>
      <c r="Y137" s="70"/>
      <c r="Z137" s="70"/>
      <c r="AA137" s="70"/>
      <c r="AB137" s="70"/>
      <c r="AC137" s="70"/>
      <c r="AD137" s="448"/>
      <c r="AF137" s="1" t="str">
        <f t="shared" si="0"/>
        <v>□</v>
      </c>
    </row>
    <row r="138" spans="3:62" ht="3.75" customHeight="1" x14ac:dyDescent="0.15">
      <c r="C138" s="620"/>
      <c r="D138" s="621"/>
      <c r="E138" s="709" t="s">
        <v>40</v>
      </c>
      <c r="F138" s="630"/>
      <c r="G138" s="630"/>
      <c r="H138" s="630"/>
      <c r="I138" s="631"/>
      <c r="J138" s="105"/>
      <c r="K138" s="181"/>
      <c r="L138" s="181"/>
      <c r="M138" s="181"/>
      <c r="N138" s="181"/>
      <c r="O138" s="181"/>
      <c r="P138" s="181"/>
      <c r="Q138" s="181"/>
      <c r="R138" s="182"/>
      <c r="S138" s="144"/>
      <c r="T138" s="79"/>
      <c r="U138" s="79"/>
      <c r="V138" s="79"/>
      <c r="W138" s="79"/>
      <c r="X138" s="79"/>
      <c r="Y138" s="79"/>
      <c r="Z138" s="79"/>
      <c r="AA138" s="79"/>
      <c r="AB138" s="79"/>
      <c r="AC138" s="79"/>
      <c r="AD138" s="446"/>
    </row>
    <row r="139" spans="3:62" ht="18" customHeight="1" x14ac:dyDescent="0.15">
      <c r="C139" s="620"/>
      <c r="D139" s="621"/>
      <c r="E139" s="629"/>
      <c r="F139" s="632"/>
      <c r="G139" s="632"/>
      <c r="H139" s="632"/>
      <c r="I139" s="633"/>
      <c r="J139" s="359" t="s">
        <v>84</v>
      </c>
      <c r="K139" s="353" t="s">
        <v>241</v>
      </c>
      <c r="L139" s="353"/>
      <c r="M139" s="353"/>
      <c r="N139" s="353"/>
      <c r="O139" s="353"/>
      <c r="P139" s="272"/>
      <c r="Q139" s="272"/>
      <c r="R139" s="273"/>
      <c r="S139" s="354"/>
      <c r="T139" s="639"/>
      <c r="U139" s="639"/>
      <c r="V139" s="639"/>
      <c r="W139" s="639"/>
      <c r="X139" s="639"/>
      <c r="Y139" s="639"/>
      <c r="Z139" s="639"/>
      <c r="AA139" s="639"/>
      <c r="AB139" s="639"/>
      <c r="AC139" s="640"/>
      <c r="AD139" s="447"/>
      <c r="AF139" s="42" t="str">
        <f>+J139</f>
        <v>□</v>
      </c>
      <c r="AI139" s="45" t="str">
        <f>IF(AF139&amp;AF140&amp;AF141="■□□","●適合",IF(AF139&amp;AF140&amp;AF141="□■□","◆未達",IF(AF139&amp;AF140&amp;AF141="□□■","◆未達",IF(AF139&amp;AF140&amp;AF141="□□□","■未答","▼矛盾"))))</f>
        <v>■未答</v>
      </c>
      <c r="AJ139" s="61"/>
      <c r="AM139" s="37" t="s">
        <v>110</v>
      </c>
      <c r="AN139" s="46" t="s">
        <v>111</v>
      </c>
      <c r="AO139" s="46" t="s">
        <v>112</v>
      </c>
      <c r="AP139" s="46" t="s">
        <v>113</v>
      </c>
      <c r="AQ139" s="46" t="s">
        <v>114</v>
      </c>
      <c r="AR139" s="46" t="s">
        <v>90</v>
      </c>
    </row>
    <row r="140" spans="3:62" ht="18" customHeight="1" x14ac:dyDescent="0.15">
      <c r="C140" s="620"/>
      <c r="D140" s="621"/>
      <c r="E140" s="629"/>
      <c r="F140" s="632"/>
      <c r="G140" s="632"/>
      <c r="H140" s="632"/>
      <c r="I140" s="633"/>
      <c r="J140" s="359" t="s">
        <v>84</v>
      </c>
      <c r="K140" s="353" t="s">
        <v>242</v>
      </c>
      <c r="L140" s="353"/>
      <c r="M140" s="353"/>
      <c r="N140" s="353"/>
      <c r="O140" s="353"/>
      <c r="P140" s="272"/>
      <c r="Q140" s="272"/>
      <c r="R140" s="273"/>
      <c r="S140" s="354"/>
      <c r="T140" s="641"/>
      <c r="U140" s="641"/>
      <c r="V140" s="641"/>
      <c r="W140" s="641"/>
      <c r="X140" s="641"/>
      <c r="Y140" s="641"/>
      <c r="Z140" s="641"/>
      <c r="AA140" s="641"/>
      <c r="AB140" s="641"/>
      <c r="AC140" s="642"/>
      <c r="AD140" s="447"/>
      <c r="AF140" s="1" t="str">
        <f>+J140</f>
        <v>□</v>
      </c>
      <c r="AM140" s="37"/>
      <c r="AN140" s="43" t="s">
        <v>65</v>
      </c>
      <c r="AO140" s="43" t="s">
        <v>66</v>
      </c>
      <c r="AP140" s="43" t="s">
        <v>66</v>
      </c>
      <c r="AQ140" s="45" t="s">
        <v>91</v>
      </c>
      <c r="AR140" s="45" t="s">
        <v>67</v>
      </c>
    </row>
    <row r="141" spans="3:62" ht="18" customHeight="1" x14ac:dyDescent="0.15">
      <c r="C141" s="620"/>
      <c r="D141" s="621"/>
      <c r="E141" s="629"/>
      <c r="F141" s="632"/>
      <c r="G141" s="632"/>
      <c r="H141" s="632"/>
      <c r="I141" s="633"/>
      <c r="J141" s="359" t="s">
        <v>84</v>
      </c>
      <c r="K141" s="353" t="s">
        <v>243</v>
      </c>
      <c r="L141" s="353"/>
      <c r="M141" s="353"/>
      <c r="N141" s="353"/>
      <c r="O141" s="353"/>
      <c r="P141" s="272"/>
      <c r="Q141" s="272"/>
      <c r="R141" s="273"/>
      <c r="S141" s="354"/>
      <c r="T141" s="641"/>
      <c r="U141" s="641"/>
      <c r="V141" s="641"/>
      <c r="W141" s="641"/>
      <c r="X141" s="641"/>
      <c r="Y141" s="641"/>
      <c r="Z141" s="641"/>
      <c r="AA141" s="641"/>
      <c r="AB141" s="641"/>
      <c r="AC141" s="642"/>
      <c r="AD141" s="447"/>
      <c r="AF141" s="1" t="str">
        <f>+J141</f>
        <v>□</v>
      </c>
    </row>
    <row r="142" spans="3:62" ht="6.75" customHeight="1" x14ac:dyDescent="0.15">
      <c r="C142" s="620"/>
      <c r="D142" s="621"/>
      <c r="E142" s="629"/>
      <c r="F142" s="632"/>
      <c r="G142" s="632"/>
      <c r="H142" s="632"/>
      <c r="I142" s="633"/>
      <c r="J142" s="94"/>
      <c r="K142" s="37"/>
      <c r="L142" s="37"/>
      <c r="M142" s="37"/>
      <c r="N142" s="37"/>
      <c r="O142" s="37"/>
      <c r="P142" s="37"/>
      <c r="Q142" s="37"/>
      <c r="R142" s="39"/>
      <c r="S142" s="48"/>
      <c r="T142" s="98"/>
      <c r="U142" s="98"/>
      <c r="V142" s="98"/>
      <c r="W142" s="98"/>
      <c r="X142" s="98"/>
      <c r="Y142" s="98"/>
      <c r="Z142" s="98"/>
      <c r="AA142" s="98"/>
      <c r="AB142" s="98"/>
      <c r="AC142" s="98"/>
      <c r="AD142" s="448"/>
    </row>
    <row r="143" spans="3:62" s="142" customFormat="1" ht="13.15" customHeight="1" x14ac:dyDescent="0.15">
      <c r="C143" s="620"/>
      <c r="D143" s="621"/>
      <c r="E143" s="589"/>
      <c r="F143" s="171" t="s">
        <v>270</v>
      </c>
      <c r="G143" s="545" t="s">
        <v>271</v>
      </c>
      <c r="H143" s="623"/>
      <c r="I143" s="624"/>
      <c r="J143" s="184"/>
      <c r="K143" s="58"/>
      <c r="L143" s="58"/>
      <c r="M143" s="58"/>
      <c r="N143" s="58"/>
      <c r="O143" s="58"/>
      <c r="P143" s="58"/>
      <c r="Q143" s="58"/>
      <c r="R143" s="59"/>
      <c r="S143" s="91"/>
      <c r="T143" s="92"/>
      <c r="U143" s="92"/>
      <c r="V143" s="92"/>
      <c r="W143" s="92"/>
      <c r="X143" s="92"/>
      <c r="Y143" s="92"/>
      <c r="Z143" s="92"/>
      <c r="AA143" s="92"/>
      <c r="AB143" s="92"/>
      <c r="AC143" s="185"/>
      <c r="AD143" s="446"/>
      <c r="AI143" s="143"/>
      <c r="AJ143" s="143"/>
      <c r="AK143" s="143"/>
      <c r="AL143" s="143"/>
      <c r="AM143" s="143"/>
      <c r="AN143" s="143"/>
      <c r="AO143" s="143"/>
      <c r="AP143" s="143"/>
      <c r="AQ143" s="143"/>
      <c r="BC143" s="143"/>
      <c r="BD143" s="143"/>
      <c r="BE143" s="143"/>
      <c r="BF143" s="143"/>
      <c r="BG143" s="143"/>
      <c r="BH143" s="143"/>
      <c r="BI143" s="143"/>
      <c r="BJ143" s="143"/>
    </row>
    <row r="144" spans="3:62" ht="13.15" customHeight="1" x14ac:dyDescent="0.15">
      <c r="C144" s="620"/>
      <c r="D144" s="621"/>
      <c r="E144" s="622"/>
      <c r="F144" s="173" t="s">
        <v>246</v>
      </c>
      <c r="G144" s="545" t="s">
        <v>247</v>
      </c>
      <c r="H144" s="546"/>
      <c r="I144" s="547"/>
      <c r="J144" s="174"/>
      <c r="K144" s="95"/>
      <c r="L144" s="95"/>
      <c r="M144" s="95"/>
      <c r="N144" s="95"/>
      <c r="O144" s="95"/>
      <c r="P144" s="95"/>
      <c r="Q144" s="95"/>
      <c r="R144" s="96"/>
      <c r="S144" s="157"/>
      <c r="T144" s="97"/>
      <c r="U144" s="97"/>
      <c r="V144" s="97"/>
      <c r="W144" s="97"/>
      <c r="X144" s="97"/>
      <c r="Y144" s="97"/>
      <c r="Z144" s="97"/>
      <c r="AA144" s="97"/>
      <c r="AB144" s="97"/>
      <c r="AC144" s="99"/>
      <c r="AD144" s="447"/>
    </row>
    <row r="145" spans="3:62" s="142" customFormat="1" ht="18" customHeight="1" x14ac:dyDescent="0.15">
      <c r="C145" s="620"/>
      <c r="D145" s="621"/>
      <c r="E145" s="622"/>
      <c r="F145" s="587" t="s">
        <v>272</v>
      </c>
      <c r="G145" s="577" t="s">
        <v>273</v>
      </c>
      <c r="H145" s="578"/>
      <c r="I145" s="579"/>
      <c r="J145" s="351" t="s">
        <v>84</v>
      </c>
      <c r="K145" s="353" t="s">
        <v>372</v>
      </c>
      <c r="L145" s="37"/>
      <c r="M145" s="37"/>
      <c r="N145" s="37"/>
      <c r="O145" s="37"/>
      <c r="P145" s="37"/>
      <c r="Q145" s="37"/>
      <c r="R145" s="39"/>
      <c r="S145" s="352" t="s">
        <v>84</v>
      </c>
      <c r="T145" s="353" t="s">
        <v>507</v>
      </c>
      <c r="U145" s="355"/>
      <c r="V145" s="355"/>
      <c r="W145" s="355"/>
      <c r="X145" s="355"/>
      <c r="Y145" s="355"/>
      <c r="Z145" s="355"/>
      <c r="AA145" s="355"/>
      <c r="AB145" s="355"/>
      <c r="AC145" s="99"/>
      <c r="AD145" s="447"/>
      <c r="AF145" s="142" t="str">
        <f>J145</f>
        <v>□</v>
      </c>
      <c r="AG145" s="142" t="str">
        <f>S145</f>
        <v>□</v>
      </c>
      <c r="AI145" s="45" t="str">
        <f>IF(AF145&amp;AF148&amp;AF149="■□□","◎無し",IF(AF145&amp;AF148&amp;AF149="□■□","●適合",IF(AF145&amp;AF148&amp;AF149="□□■","◆未達",IF(AF145&amp;AF148&amp;AF149="□□□","■未答","▼矛盾"))))</f>
        <v>■未答</v>
      </c>
      <c r="AJ145" s="61"/>
      <c r="AK145" s="46" t="str">
        <f>IF(AG145&amp;AG146&amp;AG147="■□□","◎無し",IF(AG145&amp;AG146&amp;AG147="□■□","●適合",IF(AG145&amp;AG146&amp;AG147="□□■","●適合",IF(AG145&amp;AG146&amp;AG147="□■■","●適合",IF(AG145&amp;AG146&amp;AG147="□□□","■未答","▼矛盾")))))</f>
        <v>■未答</v>
      </c>
      <c r="AL145" s="2"/>
      <c r="AM145" s="37" t="s">
        <v>110</v>
      </c>
      <c r="AN145" s="46" t="s">
        <v>111</v>
      </c>
      <c r="AO145" s="46" t="s">
        <v>112</v>
      </c>
      <c r="AP145" s="46" t="s">
        <v>113</v>
      </c>
      <c r="AQ145" s="46" t="s">
        <v>114</v>
      </c>
      <c r="AR145" s="46" t="s">
        <v>90</v>
      </c>
      <c r="AS145" s="298"/>
      <c r="BC145" s="143"/>
      <c r="BD145" s="143"/>
      <c r="BE145" s="143"/>
      <c r="BF145" s="143"/>
      <c r="BG145" s="143"/>
      <c r="BH145" s="143"/>
      <c r="BI145" s="143"/>
      <c r="BJ145" s="143"/>
    </row>
    <row r="146" spans="3:62" s="142" customFormat="1" ht="18" customHeight="1" x14ac:dyDescent="0.15">
      <c r="C146" s="620"/>
      <c r="D146" s="621"/>
      <c r="E146" s="622"/>
      <c r="F146" s="588"/>
      <c r="G146" s="607"/>
      <c r="H146" s="608"/>
      <c r="I146" s="609"/>
      <c r="J146" s="274"/>
      <c r="K146" s="272"/>
      <c r="L146" s="37"/>
      <c r="M146" s="37"/>
      <c r="N146" s="37"/>
      <c r="O146" s="37"/>
      <c r="P146" s="37"/>
      <c r="Q146" s="37"/>
      <c r="R146" s="39"/>
      <c r="S146" s="352" t="s">
        <v>84</v>
      </c>
      <c r="T146" s="353" t="s">
        <v>509</v>
      </c>
      <c r="U146" s="355"/>
      <c r="V146" s="355"/>
      <c r="W146" s="355"/>
      <c r="X146" s="355"/>
      <c r="Y146" s="355"/>
      <c r="Z146" s="355"/>
      <c r="AA146" s="355"/>
      <c r="AB146" s="355"/>
      <c r="AC146" s="99"/>
      <c r="AD146" s="447"/>
      <c r="AG146" s="142" t="str">
        <f>S146</f>
        <v>□</v>
      </c>
      <c r="AI146" s="61"/>
      <c r="AJ146" s="61"/>
      <c r="AK146" s="2"/>
      <c r="AL146" s="2"/>
      <c r="AM146" s="37"/>
      <c r="AN146" s="43" t="s">
        <v>64</v>
      </c>
      <c r="AO146" s="43" t="s">
        <v>65</v>
      </c>
      <c r="AP146" s="43" t="s">
        <v>66</v>
      </c>
      <c r="AQ146" s="45" t="s">
        <v>91</v>
      </c>
      <c r="AR146" s="45" t="s">
        <v>67</v>
      </c>
      <c r="AS146" s="299"/>
      <c r="BC146" s="143"/>
      <c r="BD146" s="143"/>
      <c r="BE146" s="143"/>
      <c r="BF146" s="143"/>
      <c r="BG146" s="143"/>
      <c r="BH146" s="143"/>
      <c r="BI146" s="143"/>
      <c r="BJ146" s="143"/>
    </row>
    <row r="147" spans="3:62" s="142" customFormat="1" ht="18" customHeight="1" x14ac:dyDescent="0.15">
      <c r="C147" s="620"/>
      <c r="D147" s="621"/>
      <c r="E147" s="622"/>
      <c r="F147" s="588"/>
      <c r="G147" s="607"/>
      <c r="H147" s="608"/>
      <c r="I147" s="609"/>
      <c r="J147" s="274"/>
      <c r="K147" s="272"/>
      <c r="L147" s="37"/>
      <c r="M147" s="37"/>
      <c r="N147" s="37"/>
      <c r="O147" s="37"/>
      <c r="P147" s="37"/>
      <c r="Q147" s="37"/>
      <c r="R147" s="39"/>
      <c r="S147" s="352" t="s">
        <v>84</v>
      </c>
      <c r="T147" s="353" t="s">
        <v>508</v>
      </c>
      <c r="U147" s="355"/>
      <c r="V147" s="355"/>
      <c r="W147" s="355"/>
      <c r="X147" s="355"/>
      <c r="Y147" s="355"/>
      <c r="Z147" s="355"/>
      <c r="AA147" s="355"/>
      <c r="AB147" s="355"/>
      <c r="AC147" s="99"/>
      <c r="AD147" s="447"/>
      <c r="AG147" s="142" t="str">
        <f>S147</f>
        <v>□</v>
      </c>
      <c r="AI147" s="61"/>
      <c r="AJ147" s="61"/>
      <c r="AK147" s="2"/>
      <c r="AL147" s="2"/>
      <c r="AM147" s="37" t="s">
        <v>110</v>
      </c>
      <c r="AN147" s="46" t="s">
        <v>111</v>
      </c>
      <c r="AO147" s="46" t="s">
        <v>112</v>
      </c>
      <c r="AP147" s="46" t="s">
        <v>113</v>
      </c>
      <c r="AQ147" s="46" t="s">
        <v>530</v>
      </c>
      <c r="AR147" s="46" t="s">
        <v>114</v>
      </c>
      <c r="AS147" s="46" t="s">
        <v>90</v>
      </c>
      <c r="BC147" s="143"/>
      <c r="BD147" s="143"/>
      <c r="BE147" s="143"/>
      <c r="BF147" s="143"/>
      <c r="BG147" s="143"/>
      <c r="BH147" s="143"/>
      <c r="BI147" s="143"/>
      <c r="BJ147" s="143"/>
    </row>
    <row r="148" spans="3:62" ht="18" customHeight="1" x14ac:dyDescent="0.15">
      <c r="C148" s="620"/>
      <c r="D148" s="621"/>
      <c r="E148" s="622"/>
      <c r="F148" s="588"/>
      <c r="G148" s="607"/>
      <c r="H148" s="608"/>
      <c r="I148" s="609"/>
      <c r="J148" s="94"/>
      <c r="K148" s="95"/>
      <c r="L148" s="95"/>
      <c r="M148" s="95"/>
      <c r="N148" s="95"/>
      <c r="O148" s="95"/>
      <c r="P148" s="95"/>
      <c r="Q148" s="95"/>
      <c r="R148" s="96"/>
      <c r="S148" s="443" t="s">
        <v>109</v>
      </c>
      <c r="T148" s="444"/>
      <c r="U148" s="444"/>
      <c r="V148" s="444"/>
      <c r="W148" s="444"/>
      <c r="X148" s="444"/>
      <c r="Y148" s="444"/>
      <c r="Z148" s="444"/>
      <c r="AA148" s="444"/>
      <c r="AB148" s="444"/>
      <c r="AC148" s="445"/>
      <c r="AD148" s="447"/>
      <c r="AF148" s="142" t="str">
        <f>+J149</f>
        <v>□</v>
      </c>
      <c r="AM148" s="37"/>
      <c r="AN148" s="43" t="s">
        <v>64</v>
      </c>
      <c r="AO148" s="43" t="s">
        <v>65</v>
      </c>
      <c r="AP148" s="43" t="s">
        <v>65</v>
      </c>
      <c r="AQ148" s="43" t="s">
        <v>65</v>
      </c>
      <c r="AR148" s="45" t="s">
        <v>91</v>
      </c>
      <c r="AS148" s="45" t="s">
        <v>67</v>
      </c>
    </row>
    <row r="149" spans="3:62" ht="22.15" customHeight="1" x14ac:dyDescent="0.15">
      <c r="C149" s="620"/>
      <c r="D149" s="621"/>
      <c r="E149" s="622"/>
      <c r="F149" s="588"/>
      <c r="G149" s="580"/>
      <c r="H149" s="581"/>
      <c r="I149" s="582"/>
      <c r="J149" s="63" t="s">
        <v>105</v>
      </c>
      <c r="K149" s="37" t="s">
        <v>186</v>
      </c>
      <c r="L149" s="37"/>
      <c r="M149" s="37"/>
      <c r="N149" s="37"/>
      <c r="O149" s="37"/>
      <c r="P149" s="37"/>
      <c r="Q149" s="37"/>
      <c r="R149" s="39"/>
      <c r="S149" s="449" t="s">
        <v>274</v>
      </c>
      <c r="T149" s="450"/>
      <c r="U149" s="450"/>
      <c r="V149" s="450"/>
      <c r="W149" s="450"/>
      <c r="X149" s="450"/>
      <c r="Y149" s="450"/>
      <c r="Z149" s="431"/>
      <c r="AA149" s="431"/>
      <c r="AB149" s="97" t="s">
        <v>275</v>
      </c>
      <c r="AC149" s="99"/>
      <c r="AD149" s="447"/>
      <c r="AF149" s="142" t="str">
        <f>+J150</f>
        <v>□</v>
      </c>
      <c r="AI149" s="113" t="s">
        <v>276</v>
      </c>
      <c r="AK149" s="45" t="str">
        <f>IF(Z149&gt;0,IF(Z149&lt;300,"③床1100",IF(Z149&lt;650,"②腰800",IF(Z149&gt;=1100,"基準なし","①床1100"))),"■未答")</f>
        <v>■未答</v>
      </c>
    </row>
    <row r="150" spans="3:62" ht="20.100000000000001" customHeight="1" x14ac:dyDescent="0.15">
      <c r="C150" s="620"/>
      <c r="D150" s="621"/>
      <c r="E150" s="622"/>
      <c r="F150" s="588"/>
      <c r="G150" s="577" t="s">
        <v>277</v>
      </c>
      <c r="H150" s="578"/>
      <c r="I150" s="579"/>
      <c r="J150" s="63" t="s">
        <v>122</v>
      </c>
      <c r="K150" s="37" t="s">
        <v>278</v>
      </c>
      <c r="L150" s="37"/>
      <c r="M150" s="37"/>
      <c r="N150" s="37"/>
      <c r="O150" s="37"/>
      <c r="P150" s="37"/>
      <c r="Q150" s="37"/>
      <c r="R150" s="39"/>
      <c r="S150" s="449" t="s">
        <v>279</v>
      </c>
      <c r="T150" s="450"/>
      <c r="U150" s="450"/>
      <c r="V150" s="450"/>
      <c r="W150" s="450"/>
      <c r="X150" s="450"/>
      <c r="Y150" s="450"/>
      <c r="Z150" s="431"/>
      <c r="AA150" s="431"/>
      <c r="AB150" s="97" t="s">
        <v>172</v>
      </c>
      <c r="AC150" s="99"/>
      <c r="AD150" s="447"/>
      <c r="AI150" s="113" t="s">
        <v>280</v>
      </c>
      <c r="AK150" s="45" t="str">
        <f>IF(Z150&gt;0,IF(Z149&lt;300,"◎不問",IF(Z149&lt;650,IF(Z150&lt;800,"◆未達","●適合"),IF(Z149&gt;=1100,"基準なし","◎不問"))),"■未答")</f>
        <v>■未答</v>
      </c>
    </row>
    <row r="151" spans="3:62" ht="20.100000000000001" customHeight="1" x14ac:dyDescent="0.15">
      <c r="C151" s="620"/>
      <c r="D151" s="621"/>
      <c r="E151" s="622"/>
      <c r="F151" s="588"/>
      <c r="G151" s="580"/>
      <c r="H151" s="581"/>
      <c r="I151" s="582"/>
      <c r="J151" s="174"/>
      <c r="K151" s="95"/>
      <c r="L151" s="95"/>
      <c r="M151" s="95"/>
      <c r="N151" s="95"/>
      <c r="O151" s="95"/>
      <c r="P151" s="95"/>
      <c r="Q151" s="95"/>
      <c r="R151" s="96"/>
      <c r="S151" s="449" t="s">
        <v>281</v>
      </c>
      <c r="T151" s="450"/>
      <c r="U151" s="450"/>
      <c r="V151" s="450"/>
      <c r="W151" s="450"/>
      <c r="X151" s="450"/>
      <c r="Y151" s="450"/>
      <c r="Z151" s="431"/>
      <c r="AA151" s="431"/>
      <c r="AB151" s="97" t="s">
        <v>254</v>
      </c>
      <c r="AC151" s="99"/>
      <c r="AD151" s="447"/>
      <c r="AI151" s="113" t="s">
        <v>282</v>
      </c>
      <c r="AK151" s="45" t="str">
        <f>IF(Z149&gt;0,IF(Z149&gt;=300,IF(Z149&lt;650,"◎不問",IF(Z149&lt;1100,IF(Z151&lt;1100,"◆未達","●適合"),"基準なし")),IF(Z151&lt;1100,"◆未達","●適合")),"■未答")</f>
        <v>■未答</v>
      </c>
    </row>
    <row r="152" spans="3:62" ht="20.100000000000001" customHeight="1" x14ac:dyDescent="0.15">
      <c r="C152" s="620"/>
      <c r="D152" s="621"/>
      <c r="E152" s="622"/>
      <c r="F152" s="588"/>
      <c r="G152" s="577" t="s">
        <v>283</v>
      </c>
      <c r="H152" s="578"/>
      <c r="I152" s="579"/>
      <c r="J152" s="186"/>
      <c r="K152" s="95"/>
      <c r="L152" s="95"/>
      <c r="M152" s="95"/>
      <c r="N152" s="95"/>
      <c r="O152" s="95"/>
      <c r="P152" s="95"/>
      <c r="Q152" s="95"/>
      <c r="R152" s="96"/>
      <c r="S152" s="157"/>
      <c r="T152" s="97"/>
      <c r="U152" s="97"/>
      <c r="V152" s="97"/>
      <c r="W152" s="97"/>
      <c r="X152" s="97"/>
      <c r="Y152" s="97"/>
      <c r="Z152" s="638"/>
      <c r="AA152" s="638"/>
      <c r="AB152" s="97"/>
      <c r="AC152" s="99"/>
      <c r="AD152" s="447"/>
      <c r="AI152" s="113" t="s">
        <v>284</v>
      </c>
      <c r="AK152" s="45" t="str">
        <f>IF(Z149&gt;0,IF(Z151&gt;0,IF(Z149+Z150-Z151=0,"●相互OK","▼矛盾"),"■まだ片方"),"■未答")</f>
        <v>■未答</v>
      </c>
    </row>
    <row r="153" spans="3:62" ht="20.100000000000001" customHeight="1" x14ac:dyDescent="0.15">
      <c r="C153" s="620"/>
      <c r="D153" s="621"/>
      <c r="E153" s="622"/>
      <c r="F153" s="589"/>
      <c r="G153" s="580"/>
      <c r="H153" s="581"/>
      <c r="I153" s="582"/>
      <c r="J153" s="187"/>
      <c r="K153" s="101"/>
      <c r="L153" s="101"/>
      <c r="M153" s="101"/>
      <c r="N153" s="101"/>
      <c r="O153" s="101"/>
      <c r="P153" s="101"/>
      <c r="Q153" s="101"/>
      <c r="R153" s="102"/>
      <c r="S153" s="88"/>
      <c r="T153" s="88"/>
      <c r="U153" s="88"/>
      <c r="V153" s="88"/>
      <c r="W153" s="88"/>
      <c r="X153" s="88"/>
      <c r="Y153" s="88"/>
      <c r="Z153" s="88"/>
      <c r="AA153" s="88"/>
      <c r="AB153" s="88"/>
      <c r="AC153" s="90"/>
      <c r="AD153" s="448"/>
    </row>
    <row r="154" spans="3:62" s="142" customFormat="1" ht="22.15" customHeight="1" x14ac:dyDescent="0.15">
      <c r="C154" s="620"/>
      <c r="D154" s="621"/>
      <c r="E154" s="622"/>
      <c r="F154" s="587" t="s">
        <v>285</v>
      </c>
      <c r="G154" s="577" t="s">
        <v>286</v>
      </c>
      <c r="H154" s="578"/>
      <c r="I154" s="579"/>
      <c r="J154" s="352" t="s">
        <v>84</v>
      </c>
      <c r="K154" s="353" t="s">
        <v>372</v>
      </c>
      <c r="L154" s="356"/>
      <c r="M154" s="356"/>
      <c r="N154" s="356"/>
      <c r="O154" s="37"/>
      <c r="P154" s="37"/>
      <c r="Q154" s="37"/>
      <c r="R154" s="39"/>
      <c r="S154" s="352" t="s">
        <v>84</v>
      </c>
      <c r="T154" s="353" t="s">
        <v>510</v>
      </c>
      <c r="U154" s="355"/>
      <c r="V154" s="355"/>
      <c r="W154" s="97"/>
      <c r="X154" s="97"/>
      <c r="Y154" s="97"/>
      <c r="Z154" s="97"/>
      <c r="AA154" s="97"/>
      <c r="AB154" s="97"/>
      <c r="AC154" s="99"/>
      <c r="AD154" s="459"/>
      <c r="AE154" s="188"/>
      <c r="AF154" s="142" t="str">
        <f>J154</f>
        <v>□</v>
      </c>
      <c r="AG154" s="142" t="str">
        <f>S154</f>
        <v>□</v>
      </c>
      <c r="AH154" s="188"/>
      <c r="AI154" s="45" t="str">
        <f>IF(AF154&amp;AF157&amp;AF158="■□□","◎無し",IF(AF154&amp;AF157&amp;AF158="□■□","●適合",IF(AF154&amp;AF157&amp;AF158="□□■","◆未達",IF(AF154&amp;AF157&amp;AF158="□□□","■未答","▼矛盾"))))</f>
        <v>■未答</v>
      </c>
      <c r="AJ154" s="61"/>
      <c r="AK154" s="46" t="str">
        <f>IF(AG154&amp;AG155&amp;AG156="■□□","◎無し",IF(AG154&amp;AG155&amp;AG156="□■□","●適合",IF(AG154&amp;AG155&amp;AG156="□□■","●適合",IF(AG154&amp;AG155&amp;AG156="□■■","●適合",IF(AG154&amp;AG155&amp;AG156="□□□","■未答","▼矛盾")))))</f>
        <v>■未答</v>
      </c>
      <c r="AL154" s="2"/>
      <c r="AM154" s="37" t="s">
        <v>110</v>
      </c>
      <c r="AN154" s="46" t="s">
        <v>111</v>
      </c>
      <c r="AO154" s="46" t="s">
        <v>112</v>
      </c>
      <c r="AP154" s="46" t="s">
        <v>113</v>
      </c>
      <c r="AQ154" s="46" t="s">
        <v>114</v>
      </c>
      <c r="AR154" s="46" t="s">
        <v>90</v>
      </c>
      <c r="BC154" s="143"/>
      <c r="BD154" s="143"/>
      <c r="BE154" s="143"/>
      <c r="BF154" s="143"/>
      <c r="BG154" s="143"/>
      <c r="BH154" s="143"/>
      <c r="BI154" s="143"/>
      <c r="BJ154" s="143"/>
    </row>
    <row r="155" spans="3:62" s="142" customFormat="1" ht="22.15" customHeight="1" x14ac:dyDescent="0.15">
      <c r="C155" s="620"/>
      <c r="D155" s="621"/>
      <c r="E155" s="622"/>
      <c r="F155" s="588"/>
      <c r="G155" s="607"/>
      <c r="H155" s="608"/>
      <c r="I155" s="609"/>
      <c r="J155" s="274"/>
      <c r="K155" s="272"/>
      <c r="L155" s="37"/>
      <c r="M155" s="37"/>
      <c r="N155" s="37"/>
      <c r="O155" s="37"/>
      <c r="P155" s="37"/>
      <c r="Q155" s="37"/>
      <c r="R155" s="39"/>
      <c r="S155" s="352" t="s">
        <v>84</v>
      </c>
      <c r="T155" s="353" t="s">
        <v>509</v>
      </c>
      <c r="U155" s="355"/>
      <c r="V155" s="355"/>
      <c r="W155" s="97"/>
      <c r="X155" s="97"/>
      <c r="Y155" s="97"/>
      <c r="Z155" s="97"/>
      <c r="AA155" s="97"/>
      <c r="AB155" s="97"/>
      <c r="AC155" s="99"/>
      <c r="AD155" s="459"/>
      <c r="AE155" s="188"/>
      <c r="AG155" s="142" t="str">
        <f>S155</f>
        <v>□</v>
      </c>
      <c r="AH155" s="188"/>
      <c r="AI155" s="61"/>
      <c r="AJ155" s="61"/>
      <c r="AK155" s="2"/>
      <c r="AL155" s="2"/>
      <c r="AM155" s="37"/>
      <c r="AN155" s="43" t="s">
        <v>64</v>
      </c>
      <c r="AO155" s="43" t="s">
        <v>65</v>
      </c>
      <c r="AP155" s="43" t="s">
        <v>66</v>
      </c>
      <c r="AQ155" s="45" t="s">
        <v>91</v>
      </c>
      <c r="AR155" s="45" t="s">
        <v>67</v>
      </c>
      <c r="BC155" s="143"/>
      <c r="BD155" s="143"/>
      <c r="BE155" s="143"/>
      <c r="BF155" s="143"/>
      <c r="BG155" s="143"/>
      <c r="BH155" s="143"/>
      <c r="BI155" s="143"/>
      <c r="BJ155" s="143"/>
    </row>
    <row r="156" spans="3:62" s="142" customFormat="1" ht="22.15" customHeight="1" x14ac:dyDescent="0.15">
      <c r="C156" s="620"/>
      <c r="D156" s="621"/>
      <c r="E156" s="622"/>
      <c r="F156" s="588"/>
      <c r="G156" s="607"/>
      <c r="H156" s="608"/>
      <c r="I156" s="609"/>
      <c r="J156" s="274"/>
      <c r="K156" s="272"/>
      <c r="L156" s="37"/>
      <c r="M156" s="37"/>
      <c r="N156" s="37"/>
      <c r="O156" s="37"/>
      <c r="P156" s="37"/>
      <c r="Q156" s="37"/>
      <c r="R156" s="39"/>
      <c r="S156" s="352" t="s">
        <v>84</v>
      </c>
      <c r="T156" s="353" t="s">
        <v>508</v>
      </c>
      <c r="U156" s="355"/>
      <c r="V156" s="355"/>
      <c r="W156" s="97"/>
      <c r="X156" s="97"/>
      <c r="Y156" s="97"/>
      <c r="Z156" s="97"/>
      <c r="AA156" s="97"/>
      <c r="AB156" s="97"/>
      <c r="AC156" s="99"/>
      <c r="AD156" s="459"/>
      <c r="AE156" s="188"/>
      <c r="AG156" s="142" t="str">
        <f>S156</f>
        <v>□</v>
      </c>
      <c r="AH156" s="188"/>
      <c r="AI156" s="61"/>
      <c r="AJ156" s="61"/>
      <c r="AK156" s="2"/>
      <c r="AL156" s="2"/>
      <c r="AM156" s="37" t="s">
        <v>110</v>
      </c>
      <c r="AN156" s="46" t="s">
        <v>111</v>
      </c>
      <c r="AO156" s="46" t="s">
        <v>112</v>
      </c>
      <c r="AP156" s="46" t="s">
        <v>113</v>
      </c>
      <c r="AQ156" s="46" t="s">
        <v>530</v>
      </c>
      <c r="AR156" s="46" t="s">
        <v>114</v>
      </c>
      <c r="AS156" s="46" t="s">
        <v>90</v>
      </c>
      <c r="BC156" s="143"/>
      <c r="BD156" s="143"/>
      <c r="BE156" s="143"/>
      <c r="BF156" s="143"/>
      <c r="BG156" s="143"/>
      <c r="BH156" s="143"/>
      <c r="BI156" s="143"/>
      <c r="BJ156" s="143"/>
    </row>
    <row r="157" spans="3:62" ht="22.15" customHeight="1" x14ac:dyDescent="0.15">
      <c r="C157" s="620"/>
      <c r="D157" s="621"/>
      <c r="E157" s="622"/>
      <c r="F157" s="588"/>
      <c r="G157" s="607"/>
      <c r="H157" s="608"/>
      <c r="I157" s="609"/>
      <c r="J157" s="94"/>
      <c r="K157" s="95"/>
      <c r="L157" s="95"/>
      <c r="M157" s="95"/>
      <c r="N157" s="95"/>
      <c r="O157" s="95"/>
      <c r="P157" s="95"/>
      <c r="Q157" s="95"/>
      <c r="R157" s="96"/>
      <c r="S157" s="443" t="s">
        <v>109</v>
      </c>
      <c r="T157" s="444"/>
      <c r="U157" s="444"/>
      <c r="V157" s="444"/>
      <c r="W157" s="444"/>
      <c r="X157" s="444"/>
      <c r="Y157" s="444"/>
      <c r="Z157" s="444"/>
      <c r="AA157" s="444"/>
      <c r="AB157" s="444"/>
      <c r="AC157" s="445"/>
      <c r="AD157" s="459"/>
      <c r="AE157" s="189"/>
      <c r="AF157" s="142" t="str">
        <f>J158</f>
        <v>□</v>
      </c>
      <c r="AG157" s="189"/>
      <c r="AH157" s="189"/>
      <c r="AM157" s="37"/>
      <c r="AN157" s="43" t="s">
        <v>64</v>
      </c>
      <c r="AO157" s="43" t="s">
        <v>65</v>
      </c>
      <c r="AP157" s="43" t="s">
        <v>65</v>
      </c>
      <c r="AQ157" s="43" t="s">
        <v>65</v>
      </c>
      <c r="AR157" s="45" t="s">
        <v>91</v>
      </c>
      <c r="AS157" s="45" t="s">
        <v>67</v>
      </c>
    </row>
    <row r="158" spans="3:62" ht="22.15" customHeight="1" x14ac:dyDescent="0.15">
      <c r="C158" s="620"/>
      <c r="D158" s="621"/>
      <c r="E158" s="622"/>
      <c r="F158" s="588"/>
      <c r="G158" s="580"/>
      <c r="H158" s="581"/>
      <c r="I158" s="582"/>
      <c r="J158" s="63" t="s">
        <v>105</v>
      </c>
      <c r="K158" s="37" t="s">
        <v>186</v>
      </c>
      <c r="L158" s="37"/>
      <c r="M158" s="37"/>
      <c r="N158" s="37"/>
      <c r="O158" s="37"/>
      <c r="P158" s="37"/>
      <c r="Q158" s="37"/>
      <c r="R158" s="39"/>
      <c r="S158" s="449" t="s">
        <v>287</v>
      </c>
      <c r="T158" s="450"/>
      <c r="U158" s="450"/>
      <c r="V158" s="450"/>
      <c r="W158" s="450"/>
      <c r="X158" s="450"/>
      <c r="Y158" s="450"/>
      <c r="Z158" s="431"/>
      <c r="AA158" s="431"/>
      <c r="AB158" s="97" t="s">
        <v>275</v>
      </c>
      <c r="AC158" s="99"/>
      <c r="AD158" s="459"/>
      <c r="AE158" s="189"/>
      <c r="AF158" s="142" t="str">
        <f>J159</f>
        <v>□</v>
      </c>
      <c r="AG158" s="189"/>
      <c r="AH158" s="189"/>
      <c r="AI158" s="113" t="s">
        <v>288</v>
      </c>
      <c r="AK158" s="45" t="str">
        <f>IF(Z158&gt;0,IF(Z158&lt;300,"③床1100",IF(Z158&lt;650,"②腰800",IF(Z158&gt;=800,"基準なし","①床から"))),"■未答")</f>
        <v>■未答</v>
      </c>
    </row>
    <row r="159" spans="3:62" ht="20.100000000000001" customHeight="1" x14ac:dyDescent="0.15">
      <c r="C159" s="620"/>
      <c r="D159" s="621"/>
      <c r="E159" s="622"/>
      <c r="F159" s="588"/>
      <c r="G159" s="577" t="s">
        <v>289</v>
      </c>
      <c r="H159" s="578"/>
      <c r="I159" s="579"/>
      <c r="J159" s="63" t="s">
        <v>122</v>
      </c>
      <c r="K159" s="37" t="s">
        <v>278</v>
      </c>
      <c r="L159" s="37"/>
      <c r="M159" s="37"/>
      <c r="N159" s="37"/>
      <c r="O159" s="37"/>
      <c r="P159" s="37"/>
      <c r="Q159" s="37"/>
      <c r="R159" s="39"/>
      <c r="S159" s="449" t="s">
        <v>290</v>
      </c>
      <c r="T159" s="450"/>
      <c r="U159" s="450"/>
      <c r="V159" s="450"/>
      <c r="W159" s="450"/>
      <c r="X159" s="450"/>
      <c r="Y159" s="450"/>
      <c r="Z159" s="431"/>
      <c r="AA159" s="431"/>
      <c r="AB159" s="97" t="s">
        <v>172</v>
      </c>
      <c r="AC159" s="99"/>
      <c r="AD159" s="459"/>
      <c r="AE159" s="189"/>
      <c r="AF159" s="189"/>
      <c r="AG159" s="189"/>
      <c r="AH159" s="189"/>
      <c r="AI159" s="113" t="s">
        <v>291</v>
      </c>
      <c r="AK159" s="45" t="str">
        <f>IF(Z159&gt;0,IF(Z158&lt;300,"◎不問",IF(Z158&lt;650,IF(Z159&lt;800,"◆未達","●適合"),IF(Z158&gt;=800,"基準なし","◎不問"))),"■未答")</f>
        <v>■未答</v>
      </c>
    </row>
    <row r="160" spans="3:62" ht="20.100000000000001" customHeight="1" x14ac:dyDescent="0.15">
      <c r="C160" s="620"/>
      <c r="D160" s="621"/>
      <c r="E160" s="622"/>
      <c r="F160" s="588"/>
      <c r="G160" s="580"/>
      <c r="H160" s="581"/>
      <c r="I160" s="582"/>
      <c r="J160" s="174"/>
      <c r="K160" s="95"/>
      <c r="L160" s="95"/>
      <c r="M160" s="95"/>
      <c r="N160" s="95"/>
      <c r="O160" s="95"/>
      <c r="P160" s="95"/>
      <c r="Q160" s="95"/>
      <c r="R160" s="96"/>
      <c r="S160" s="427" t="s">
        <v>292</v>
      </c>
      <c r="T160" s="428"/>
      <c r="U160" s="428"/>
      <c r="V160" s="428"/>
      <c r="W160" s="428"/>
      <c r="X160" s="428"/>
      <c r="Y160" s="428"/>
      <c r="Z160" s="431"/>
      <c r="AA160" s="431"/>
      <c r="AB160" s="97" t="s">
        <v>254</v>
      </c>
      <c r="AC160" s="99"/>
      <c r="AD160" s="459"/>
      <c r="AE160" s="189"/>
      <c r="AF160" s="189"/>
      <c r="AG160" s="189"/>
      <c r="AH160" s="189"/>
      <c r="AI160" s="113" t="s">
        <v>293</v>
      </c>
      <c r="AK160" s="45" t="str">
        <f>IF(Z158&gt;0,IF(Z158&gt;=300,IF(Z158&lt;650,"◎不問",IF(Z158&lt;800,IF(Z160&lt;800,"◆未達","●適合"),"基準なし")),IF(Z160&lt;1100,"◆未達","●適合")),"■未答")</f>
        <v>■未答</v>
      </c>
    </row>
    <row r="161" spans="3:62" ht="20.100000000000001" customHeight="1" x14ac:dyDescent="0.15">
      <c r="C161" s="620"/>
      <c r="D161" s="621"/>
      <c r="E161" s="622"/>
      <c r="F161" s="588"/>
      <c r="G161" s="577" t="s">
        <v>294</v>
      </c>
      <c r="H161" s="578"/>
      <c r="I161" s="579"/>
      <c r="J161" s="186"/>
      <c r="K161" s="95"/>
      <c r="L161" s="95"/>
      <c r="M161" s="95"/>
      <c r="N161" s="95"/>
      <c r="O161" s="95"/>
      <c r="P161" s="95"/>
      <c r="Q161" s="95"/>
      <c r="R161" s="96"/>
      <c r="S161" s="427" t="s">
        <v>295</v>
      </c>
      <c r="T161" s="428"/>
      <c r="U161" s="428"/>
      <c r="V161" s="428"/>
      <c r="W161" s="428"/>
      <c r="X161" s="428"/>
      <c r="Y161" s="428"/>
      <c r="Z161" s="431"/>
      <c r="AA161" s="431"/>
      <c r="AB161" s="97" t="s">
        <v>254</v>
      </c>
      <c r="AC161" s="99"/>
      <c r="AD161" s="459"/>
      <c r="AE161" s="189"/>
      <c r="AF161" s="189"/>
      <c r="AG161" s="189"/>
      <c r="AH161" s="189"/>
      <c r="AI161" s="113" t="s">
        <v>293</v>
      </c>
      <c r="AK161" s="45" t="str">
        <f>IF(Z158&gt;0,IF(Z158&gt;=300,IF(Z158&lt;650,"◎不問",IF(Z158&lt;800,IF(Z161&lt;1100,"◆未達","●適合"),"基準なし")),IF(Z161&lt;1100,"◆未達","●適合")),"■未答")</f>
        <v>■未答</v>
      </c>
    </row>
    <row r="162" spans="3:62" ht="20.100000000000001" customHeight="1" x14ac:dyDescent="0.15">
      <c r="C162" s="620"/>
      <c r="D162" s="621"/>
      <c r="E162" s="622"/>
      <c r="F162" s="589"/>
      <c r="G162" s="580"/>
      <c r="H162" s="581"/>
      <c r="I162" s="582"/>
      <c r="J162" s="187"/>
      <c r="K162" s="101"/>
      <c r="L162" s="101"/>
      <c r="M162" s="101"/>
      <c r="N162" s="101"/>
      <c r="O162" s="101"/>
      <c r="P162" s="101"/>
      <c r="Q162" s="101"/>
      <c r="R162" s="102"/>
      <c r="S162" s="88"/>
      <c r="T162" s="88"/>
      <c r="U162" s="88"/>
      <c r="V162" s="88"/>
      <c r="W162" s="88"/>
      <c r="X162" s="88"/>
      <c r="Y162" s="88"/>
      <c r="Z162" s="88"/>
      <c r="AA162" s="88"/>
      <c r="AB162" s="88"/>
      <c r="AC162" s="90"/>
      <c r="AD162" s="459"/>
      <c r="AE162" s="189"/>
      <c r="AF162" s="189"/>
      <c r="AG162" s="189"/>
      <c r="AH162" s="189"/>
    </row>
    <row r="163" spans="3:62" s="142" customFormat="1" ht="24" customHeight="1" x14ac:dyDescent="0.15">
      <c r="C163" s="620" t="s">
        <v>296</v>
      </c>
      <c r="D163" s="621"/>
      <c r="E163" s="622"/>
      <c r="F163" s="587" t="s">
        <v>297</v>
      </c>
      <c r="G163" s="577" t="s">
        <v>298</v>
      </c>
      <c r="H163" s="578"/>
      <c r="I163" s="579"/>
      <c r="J163" s="352" t="s">
        <v>84</v>
      </c>
      <c r="K163" s="353" t="s">
        <v>372</v>
      </c>
      <c r="L163" s="356"/>
      <c r="M163" s="356"/>
      <c r="N163" s="356"/>
      <c r="O163" s="37"/>
      <c r="P163" s="37"/>
      <c r="Q163" s="37"/>
      <c r="R163" s="39"/>
      <c r="S163" s="352" t="s">
        <v>84</v>
      </c>
      <c r="T163" s="353" t="s">
        <v>511</v>
      </c>
      <c r="U163" s="355"/>
      <c r="V163" s="97"/>
      <c r="W163" s="97"/>
      <c r="X163" s="97"/>
      <c r="Y163" s="97"/>
      <c r="Z163" s="97"/>
      <c r="AA163" s="97"/>
      <c r="AB163" s="97"/>
      <c r="AC163" s="99"/>
      <c r="AD163" s="459"/>
      <c r="AF163" s="142" t="str">
        <f>J163</f>
        <v>□</v>
      </c>
      <c r="AG163" s="142" t="str">
        <f>S163</f>
        <v>□</v>
      </c>
      <c r="AI163" s="45" t="str">
        <f>IF(AF163&amp;AF166&amp;AF167="■□□","◎無し",IF(AF163&amp;AF166&amp;AF167="□■□","●適合",IF(AF163&amp;AF166&amp;AF167="□□■","◆未達",IF(AF163&amp;AF166&amp;AF167="□□□","■未答","▼矛盾"))))</f>
        <v>■未答</v>
      </c>
      <c r="AJ163" s="61"/>
      <c r="AK163" s="46" t="str">
        <f>IF(AG163&amp;AG164&amp;AG165="■□□","◎無し",IF(AG163&amp;AG164&amp;AG165="□■□","●適合",IF(AG163&amp;AG164&amp;AG165="□□■","●適合",IF(AG163&amp;AG164&amp;AG165="□■■","●適合",IF(AG163&amp;AG164&amp;AG165="□□□","■未答","▼矛盾")))))</f>
        <v>■未答</v>
      </c>
      <c r="AL163" s="2"/>
      <c r="AM163" s="37" t="s">
        <v>110</v>
      </c>
      <c r="AN163" s="46" t="s">
        <v>111</v>
      </c>
      <c r="AO163" s="46" t="s">
        <v>112</v>
      </c>
      <c r="AP163" s="46" t="s">
        <v>113</v>
      </c>
      <c r="AQ163" s="46" t="s">
        <v>114</v>
      </c>
      <c r="AR163" s="46" t="s">
        <v>90</v>
      </c>
      <c r="BC163" s="143"/>
      <c r="BD163" s="143"/>
      <c r="BE163" s="143"/>
      <c r="BF163" s="143"/>
      <c r="BG163" s="143"/>
      <c r="BH163" s="143"/>
      <c r="BI163" s="143"/>
      <c r="BJ163" s="143"/>
    </row>
    <row r="164" spans="3:62" s="142" customFormat="1" ht="24" customHeight="1" x14ac:dyDescent="0.15">
      <c r="C164" s="620"/>
      <c r="D164" s="621"/>
      <c r="E164" s="622"/>
      <c r="F164" s="588"/>
      <c r="G164" s="607"/>
      <c r="H164" s="608"/>
      <c r="I164" s="609"/>
      <c r="J164" s="274"/>
      <c r="K164" s="272"/>
      <c r="L164" s="37"/>
      <c r="M164" s="37"/>
      <c r="N164" s="37"/>
      <c r="O164" s="37"/>
      <c r="P164" s="37"/>
      <c r="Q164" s="37"/>
      <c r="R164" s="39"/>
      <c r="S164" s="352" t="s">
        <v>84</v>
      </c>
      <c r="T164" s="353" t="s">
        <v>509</v>
      </c>
      <c r="U164" s="355"/>
      <c r="V164" s="97"/>
      <c r="W164" s="97"/>
      <c r="X164" s="97"/>
      <c r="Y164" s="97"/>
      <c r="Z164" s="97"/>
      <c r="AA164" s="97"/>
      <c r="AB164" s="97"/>
      <c r="AC164" s="99"/>
      <c r="AD164" s="459"/>
      <c r="AG164" s="142" t="str">
        <f>S164</f>
        <v>□</v>
      </c>
      <c r="AI164" s="61"/>
      <c r="AJ164" s="61"/>
      <c r="AK164" s="2"/>
      <c r="AL164" s="2"/>
      <c r="AM164" s="37"/>
      <c r="AN164" s="43" t="s">
        <v>64</v>
      </c>
      <c r="AO164" s="43" t="s">
        <v>65</v>
      </c>
      <c r="AP164" s="43" t="s">
        <v>66</v>
      </c>
      <c r="AQ164" s="45" t="s">
        <v>91</v>
      </c>
      <c r="AR164" s="45" t="s">
        <v>67</v>
      </c>
      <c r="BC164" s="143"/>
      <c r="BD164" s="143"/>
      <c r="BE164" s="143"/>
      <c r="BF164" s="143"/>
      <c r="BG164" s="143"/>
      <c r="BH164" s="143"/>
      <c r="BI164" s="143"/>
      <c r="BJ164" s="143"/>
    </row>
    <row r="165" spans="3:62" s="142" customFormat="1" ht="24" customHeight="1" x14ac:dyDescent="0.15">
      <c r="C165" s="620"/>
      <c r="D165" s="621"/>
      <c r="E165" s="622"/>
      <c r="F165" s="588"/>
      <c r="G165" s="607"/>
      <c r="H165" s="608"/>
      <c r="I165" s="609"/>
      <c r="J165" s="274"/>
      <c r="K165" s="272"/>
      <c r="L165" s="37"/>
      <c r="M165" s="37"/>
      <c r="N165" s="37"/>
      <c r="O165" s="37"/>
      <c r="P165" s="37"/>
      <c r="Q165" s="37"/>
      <c r="R165" s="39"/>
      <c r="S165" s="352" t="s">
        <v>84</v>
      </c>
      <c r="T165" s="353" t="s">
        <v>508</v>
      </c>
      <c r="U165" s="355"/>
      <c r="V165" s="97"/>
      <c r="W165" s="97"/>
      <c r="X165" s="97"/>
      <c r="Y165" s="97"/>
      <c r="Z165" s="97"/>
      <c r="AA165" s="97"/>
      <c r="AB165" s="97"/>
      <c r="AC165" s="99"/>
      <c r="AD165" s="459"/>
      <c r="AG165" s="142" t="str">
        <f>S165</f>
        <v>□</v>
      </c>
      <c r="AI165" s="61"/>
      <c r="AJ165" s="61"/>
      <c r="AK165" s="2"/>
      <c r="AL165" s="2"/>
      <c r="AM165" s="37" t="s">
        <v>110</v>
      </c>
      <c r="AN165" s="46" t="s">
        <v>111</v>
      </c>
      <c r="AO165" s="46" t="s">
        <v>112</v>
      </c>
      <c r="AP165" s="46" t="s">
        <v>113</v>
      </c>
      <c r="AQ165" s="46" t="s">
        <v>530</v>
      </c>
      <c r="AR165" s="46" t="s">
        <v>114</v>
      </c>
      <c r="AS165" s="46" t="s">
        <v>90</v>
      </c>
      <c r="BC165" s="143"/>
      <c r="BD165" s="143"/>
      <c r="BE165" s="143"/>
      <c r="BF165" s="143"/>
      <c r="BG165" s="143"/>
      <c r="BH165" s="143"/>
      <c r="BI165" s="143"/>
      <c r="BJ165" s="143"/>
    </row>
    <row r="166" spans="3:62" ht="24" customHeight="1" x14ac:dyDescent="0.15">
      <c r="C166" s="620"/>
      <c r="D166" s="621"/>
      <c r="E166" s="622"/>
      <c r="F166" s="588"/>
      <c r="G166" s="607"/>
      <c r="H166" s="608"/>
      <c r="I166" s="609"/>
      <c r="J166" s="94"/>
      <c r="K166" s="95"/>
      <c r="L166" s="95"/>
      <c r="M166" s="95"/>
      <c r="N166" s="95"/>
      <c r="O166" s="95"/>
      <c r="P166" s="95"/>
      <c r="Q166" s="95"/>
      <c r="R166" s="96"/>
      <c r="S166" s="443" t="s">
        <v>109</v>
      </c>
      <c r="T166" s="444"/>
      <c r="U166" s="444"/>
      <c r="V166" s="444"/>
      <c r="W166" s="444"/>
      <c r="X166" s="444"/>
      <c r="Y166" s="444"/>
      <c r="Z166" s="444"/>
      <c r="AA166" s="444"/>
      <c r="AB166" s="444"/>
      <c r="AC166" s="445"/>
      <c r="AD166" s="459"/>
      <c r="AF166" s="142" t="str">
        <f>J167</f>
        <v>□</v>
      </c>
      <c r="AM166" s="37"/>
      <c r="AN166" s="43" t="s">
        <v>64</v>
      </c>
      <c r="AO166" s="43" t="s">
        <v>65</v>
      </c>
      <c r="AP166" s="43" t="s">
        <v>65</v>
      </c>
      <c r="AQ166" s="43" t="s">
        <v>65</v>
      </c>
      <c r="AR166" s="45" t="s">
        <v>91</v>
      </c>
      <c r="AS166" s="45" t="s">
        <v>67</v>
      </c>
    </row>
    <row r="167" spans="3:62" ht="24" customHeight="1" x14ac:dyDescent="0.15">
      <c r="C167" s="620"/>
      <c r="D167" s="621"/>
      <c r="E167" s="622"/>
      <c r="F167" s="588"/>
      <c r="G167" s="580"/>
      <c r="H167" s="581"/>
      <c r="I167" s="582"/>
      <c r="J167" s="63" t="s">
        <v>105</v>
      </c>
      <c r="K167" s="37" t="s">
        <v>186</v>
      </c>
      <c r="L167" s="37"/>
      <c r="M167" s="37"/>
      <c r="N167" s="37"/>
      <c r="O167" s="37"/>
      <c r="P167" s="37"/>
      <c r="Q167" s="37"/>
      <c r="R167" s="39"/>
      <c r="S167" s="427" t="s">
        <v>274</v>
      </c>
      <c r="T167" s="428"/>
      <c r="U167" s="428"/>
      <c r="V167" s="428"/>
      <c r="W167" s="428"/>
      <c r="X167" s="428"/>
      <c r="Y167" s="428"/>
      <c r="Z167" s="431"/>
      <c r="AA167" s="431"/>
      <c r="AB167" s="97" t="s">
        <v>275</v>
      </c>
      <c r="AC167" s="99"/>
      <c r="AD167" s="459"/>
      <c r="AF167" s="142" t="str">
        <f>J168</f>
        <v>□</v>
      </c>
      <c r="AI167" s="113" t="s">
        <v>299</v>
      </c>
      <c r="AK167" s="45" t="str">
        <f>IF(Z167&gt;0,IF(Z167&lt;650,"②擁800",IF(Z167&gt;800,"基準なし","①床踏800")),"■未答")</f>
        <v>■未答</v>
      </c>
    </row>
    <row r="168" spans="3:62" ht="24" customHeight="1" x14ac:dyDescent="0.15">
      <c r="C168" s="620"/>
      <c r="D168" s="621"/>
      <c r="E168" s="622"/>
      <c r="F168" s="588"/>
      <c r="G168" s="577" t="s">
        <v>41</v>
      </c>
      <c r="H168" s="578"/>
      <c r="I168" s="579"/>
      <c r="J168" s="63" t="s">
        <v>159</v>
      </c>
      <c r="K168" s="37" t="s">
        <v>278</v>
      </c>
      <c r="L168" s="37"/>
      <c r="M168" s="37"/>
      <c r="N168" s="37"/>
      <c r="O168" s="37"/>
      <c r="P168" s="37"/>
      <c r="Q168" s="37"/>
      <c r="R168" s="39"/>
      <c r="S168" s="427" t="s">
        <v>279</v>
      </c>
      <c r="T168" s="428"/>
      <c r="U168" s="428"/>
      <c r="V168" s="428"/>
      <c r="W168" s="428"/>
      <c r="X168" s="428"/>
      <c r="Y168" s="428"/>
      <c r="Z168" s="431"/>
      <c r="AA168" s="431"/>
      <c r="AB168" s="97" t="s">
        <v>172</v>
      </c>
      <c r="AC168" s="99"/>
      <c r="AD168" s="459"/>
      <c r="AI168" s="113" t="s">
        <v>300</v>
      </c>
      <c r="AK168" s="45" t="str">
        <f>IF(Z168&gt;0,IF(Z168&lt;800,"◆未達","●適合"),"■未答")</f>
        <v>■未答</v>
      </c>
    </row>
    <row r="169" spans="3:62" ht="24" customHeight="1" x14ac:dyDescent="0.15">
      <c r="C169" s="620"/>
      <c r="D169" s="621"/>
      <c r="E169" s="622"/>
      <c r="F169" s="589"/>
      <c r="G169" s="580"/>
      <c r="H169" s="581"/>
      <c r="I169" s="582"/>
      <c r="J169" s="85"/>
      <c r="K169" s="85"/>
      <c r="L169" s="85"/>
      <c r="M169" s="85"/>
      <c r="N169" s="85"/>
      <c r="O169" s="85"/>
      <c r="P169" s="85"/>
      <c r="Q169" s="85"/>
      <c r="R169" s="86"/>
      <c r="S169" s="157" t="s">
        <v>281</v>
      </c>
      <c r="T169" s="97"/>
      <c r="U169" s="97"/>
      <c r="V169" s="97"/>
      <c r="W169" s="97"/>
      <c r="X169" s="97"/>
      <c r="Y169" s="97"/>
      <c r="Z169" s="431"/>
      <c r="AA169" s="431"/>
      <c r="AB169" s="97" t="s">
        <v>254</v>
      </c>
      <c r="AC169" s="90"/>
      <c r="AD169" s="459"/>
      <c r="AI169" s="113" t="s">
        <v>282</v>
      </c>
      <c r="AK169" s="45" t="str">
        <f>IF(Z169&gt;0,IF(Z169&lt;800,"◆未達","●適合"),"■未答")</f>
        <v>■未答</v>
      </c>
    </row>
    <row r="170" spans="3:62" ht="24" customHeight="1" x14ac:dyDescent="0.15">
      <c r="C170" s="620"/>
      <c r="D170" s="621"/>
      <c r="E170" s="494" t="s">
        <v>42</v>
      </c>
      <c r="F170" s="508"/>
      <c r="G170" s="508"/>
      <c r="H170" s="508"/>
      <c r="I170" s="509"/>
      <c r="J170" s="57" t="s">
        <v>301</v>
      </c>
      <c r="K170" s="58" t="s">
        <v>108</v>
      </c>
      <c r="L170" s="58"/>
      <c r="M170" s="58"/>
      <c r="N170" s="58"/>
      <c r="O170" s="58"/>
      <c r="P170" s="58"/>
      <c r="Q170" s="58"/>
      <c r="R170" s="59"/>
      <c r="S170" s="79"/>
      <c r="T170" s="79"/>
      <c r="U170" s="79"/>
      <c r="V170" s="79"/>
      <c r="W170" s="79"/>
      <c r="X170" s="79"/>
      <c r="Y170" s="79"/>
      <c r="Z170" s="79"/>
      <c r="AA170" s="79"/>
      <c r="AB170" s="79"/>
      <c r="AC170" s="79"/>
      <c r="AD170" s="446"/>
      <c r="AF170" s="1" t="str">
        <f t="shared" ref="AF170:AF176" si="1">+J170</f>
        <v>□</v>
      </c>
      <c r="AI170" s="45" t="str">
        <f>IF(AF170&amp;AF171&amp;AF172="■□□","◎無し",IF(AF170&amp;AF171&amp;AF172="□■□","●適合",IF(AF170&amp;AF171&amp;AF172="□□■","◆未達",IF(AF170&amp;AF171&amp;AF172="□□□","■未答","▼矛盾"))))</f>
        <v>■未答</v>
      </c>
      <c r="AJ170" s="61"/>
      <c r="AK170" s="2" t="str">
        <f>IF(X171&gt;110,"&gt;110","")</f>
        <v/>
      </c>
      <c r="AM170" s="37" t="s">
        <v>110</v>
      </c>
      <c r="AN170" s="46" t="s">
        <v>111</v>
      </c>
      <c r="AO170" s="46" t="s">
        <v>112</v>
      </c>
      <c r="AP170" s="46" t="s">
        <v>113</v>
      </c>
      <c r="AQ170" s="46" t="s">
        <v>114</v>
      </c>
      <c r="AR170" s="46" t="s">
        <v>90</v>
      </c>
    </row>
    <row r="171" spans="3:62" ht="29.25" customHeight="1" x14ac:dyDescent="0.15">
      <c r="C171" s="620"/>
      <c r="D171" s="621"/>
      <c r="E171" s="510"/>
      <c r="F171" s="511"/>
      <c r="G171" s="511"/>
      <c r="H171" s="511"/>
      <c r="I171" s="512"/>
      <c r="J171" s="63" t="s">
        <v>115</v>
      </c>
      <c r="K171" s="37" t="s">
        <v>186</v>
      </c>
      <c r="L171" s="37"/>
      <c r="M171" s="37"/>
      <c r="N171" s="37"/>
      <c r="O171" s="37"/>
      <c r="P171" s="37"/>
      <c r="Q171" s="37"/>
      <c r="R171" s="39"/>
      <c r="S171" s="436" t="s">
        <v>302</v>
      </c>
      <c r="T171" s="429"/>
      <c r="U171" s="429"/>
      <c r="V171" s="429"/>
      <c r="W171" s="429"/>
      <c r="X171" s="429"/>
      <c r="Y171" s="429"/>
      <c r="Z171" s="431"/>
      <c r="AA171" s="431"/>
      <c r="AB171" s="49" t="s">
        <v>174</v>
      </c>
      <c r="AC171" s="49"/>
      <c r="AD171" s="447"/>
      <c r="AF171" s="1" t="str">
        <f t="shared" si="1"/>
        <v>□</v>
      </c>
      <c r="AI171" s="113" t="s">
        <v>303</v>
      </c>
      <c r="AK171" s="45" t="str">
        <f>IF(Z171&gt;0,IF(Z171&gt;110,"◆未達","●適合"),"■未答")</f>
        <v>■未答</v>
      </c>
      <c r="AM171" s="37"/>
      <c r="AN171" s="43" t="s">
        <v>64</v>
      </c>
      <c r="AO171" s="43" t="s">
        <v>65</v>
      </c>
      <c r="AP171" s="43" t="s">
        <v>66</v>
      </c>
      <c r="AQ171" s="45" t="s">
        <v>91</v>
      </c>
      <c r="AR171" s="45" t="s">
        <v>67</v>
      </c>
    </row>
    <row r="172" spans="3:62" ht="24" customHeight="1" thickBot="1" x14ac:dyDescent="0.2">
      <c r="C172" s="625"/>
      <c r="D172" s="626"/>
      <c r="E172" s="584"/>
      <c r="F172" s="585"/>
      <c r="G172" s="585"/>
      <c r="H172" s="585"/>
      <c r="I172" s="586"/>
      <c r="J172" s="190" t="s">
        <v>105</v>
      </c>
      <c r="K172" s="148" t="s">
        <v>278</v>
      </c>
      <c r="L172" s="148"/>
      <c r="M172" s="148"/>
      <c r="N172" s="148"/>
      <c r="O172" s="148"/>
      <c r="P172" s="148"/>
      <c r="Q172" s="148"/>
      <c r="R172" s="149"/>
      <c r="S172" s="151"/>
      <c r="T172" s="151"/>
      <c r="U172" s="151"/>
      <c r="V172" s="151"/>
      <c r="W172" s="151"/>
      <c r="X172" s="151"/>
      <c r="Y172" s="151"/>
      <c r="Z172" s="151"/>
      <c r="AA172" s="151"/>
      <c r="AB172" s="151"/>
      <c r="AC172" s="151"/>
      <c r="AD172" s="460"/>
      <c r="AF172" s="1" t="str">
        <f t="shared" si="1"/>
        <v>□</v>
      </c>
    </row>
    <row r="173" spans="3:62" ht="16.149999999999999" customHeight="1" x14ac:dyDescent="0.15">
      <c r="C173" s="592" t="s">
        <v>304</v>
      </c>
      <c r="D173" s="593"/>
      <c r="E173" s="568" t="s">
        <v>305</v>
      </c>
      <c r="F173" s="569"/>
      <c r="G173" s="569"/>
      <c r="H173" s="569"/>
      <c r="I173" s="570"/>
      <c r="J173" s="152" t="s">
        <v>143</v>
      </c>
      <c r="K173" s="553" t="s">
        <v>512</v>
      </c>
      <c r="L173" s="553"/>
      <c r="M173" s="553"/>
      <c r="N173" s="553"/>
      <c r="O173" s="553"/>
      <c r="P173" s="553"/>
      <c r="Q173" s="553"/>
      <c r="R173" s="554"/>
      <c r="S173" s="32"/>
      <c r="T173" s="33"/>
      <c r="U173" s="33"/>
      <c r="V173" s="33"/>
      <c r="W173" s="33"/>
      <c r="X173" s="33"/>
      <c r="Y173" s="33"/>
      <c r="Z173" s="33"/>
      <c r="AA173" s="33"/>
      <c r="AB173" s="33"/>
      <c r="AC173" s="33"/>
      <c r="AD173" s="600"/>
      <c r="AF173" s="1" t="str">
        <f t="shared" si="1"/>
        <v>□</v>
      </c>
      <c r="AI173" s="45" t="str">
        <f>IF(AF173&amp;AF174&amp;AF175="■□□","◎無し",IF(AF173&amp;AF174&amp;AF175="□■□","●適合",IF(AF173&amp;AF174&amp;AF175="□□■","◆未達",IF(AF173&amp;AF174&amp;AF175="□□□","■未答","▼矛盾"))))</f>
        <v>■未答</v>
      </c>
      <c r="AJ173" s="61"/>
      <c r="AM173" s="37" t="s">
        <v>110</v>
      </c>
      <c r="AN173" s="46" t="s">
        <v>111</v>
      </c>
      <c r="AO173" s="46" t="s">
        <v>112</v>
      </c>
      <c r="AP173" s="46" t="s">
        <v>113</v>
      </c>
      <c r="AQ173" s="46" t="s">
        <v>114</v>
      </c>
      <c r="AR173" s="46" t="s">
        <v>90</v>
      </c>
    </row>
    <row r="174" spans="3:62" ht="16.149999999999999" customHeight="1" x14ac:dyDescent="0.15">
      <c r="C174" s="594"/>
      <c r="D174" s="595"/>
      <c r="E174" s="558"/>
      <c r="F174" s="559"/>
      <c r="G174" s="559"/>
      <c r="H174" s="559"/>
      <c r="I174" s="560"/>
      <c r="J174" s="63" t="s">
        <v>115</v>
      </c>
      <c r="K174" s="478" t="s">
        <v>585</v>
      </c>
      <c r="L174" s="478"/>
      <c r="M174" s="478"/>
      <c r="N174" s="478"/>
      <c r="O174" s="478"/>
      <c r="P174" s="478"/>
      <c r="Q174" s="478"/>
      <c r="R174" s="649"/>
      <c r="S174" s="56"/>
      <c r="T174" s="49"/>
      <c r="U174" s="49"/>
      <c r="V174" s="49"/>
      <c r="W174" s="49"/>
      <c r="X174" s="49"/>
      <c r="Y174" s="49"/>
      <c r="Z174" s="49"/>
      <c r="AA174" s="49"/>
      <c r="AB174" s="49"/>
      <c r="AC174" s="49"/>
      <c r="AD174" s="447"/>
      <c r="AF174" s="1" t="str">
        <f t="shared" si="1"/>
        <v>□</v>
      </c>
      <c r="AM174" s="37"/>
      <c r="AN174" s="43" t="s">
        <v>64</v>
      </c>
      <c r="AO174" s="43" t="s">
        <v>65</v>
      </c>
      <c r="AP174" s="43" t="s">
        <v>66</v>
      </c>
      <c r="AQ174" s="45" t="s">
        <v>91</v>
      </c>
      <c r="AR174" s="45" t="s">
        <v>67</v>
      </c>
    </row>
    <row r="175" spans="3:62" ht="16.149999999999999" customHeight="1" thickBot="1" x14ac:dyDescent="0.2">
      <c r="C175" s="634"/>
      <c r="D175" s="635"/>
      <c r="E175" s="571"/>
      <c r="F175" s="572"/>
      <c r="G175" s="572"/>
      <c r="H175" s="572"/>
      <c r="I175" s="573"/>
      <c r="J175" s="190" t="s">
        <v>105</v>
      </c>
      <c r="K175" s="650" t="s">
        <v>308</v>
      </c>
      <c r="L175" s="650"/>
      <c r="M175" s="650"/>
      <c r="N175" s="650"/>
      <c r="O175" s="650"/>
      <c r="P175" s="650"/>
      <c r="Q175" s="650"/>
      <c r="R175" s="651"/>
      <c r="S175" s="150"/>
      <c r="T175" s="151"/>
      <c r="U175" s="151"/>
      <c r="V175" s="151"/>
      <c r="W175" s="151"/>
      <c r="X175" s="151"/>
      <c r="Y175" s="151"/>
      <c r="Z175" s="151"/>
      <c r="AA175" s="151"/>
      <c r="AB175" s="151"/>
      <c r="AC175" s="151"/>
      <c r="AD175" s="460"/>
      <c r="AF175" s="1" t="str">
        <f t="shared" si="1"/>
        <v>□</v>
      </c>
    </row>
    <row r="176" spans="3:62" ht="22.15" customHeight="1" x14ac:dyDescent="0.15">
      <c r="C176" s="592" t="s">
        <v>309</v>
      </c>
      <c r="D176" s="593"/>
      <c r="E176" s="568" t="s">
        <v>310</v>
      </c>
      <c r="F176" s="569"/>
      <c r="G176" s="569"/>
      <c r="H176" s="569"/>
      <c r="I176" s="570"/>
      <c r="J176" s="276" t="s">
        <v>69</v>
      </c>
      <c r="K176" s="648" t="s">
        <v>523</v>
      </c>
      <c r="L176" s="648"/>
      <c r="M176" s="275"/>
      <c r="N176" s="553"/>
      <c r="O176" s="553"/>
      <c r="P176" s="553"/>
      <c r="Q176" s="30"/>
      <c r="R176" s="31"/>
      <c r="S176" s="192" t="s">
        <v>122</v>
      </c>
      <c r="T176" s="645" t="s">
        <v>313</v>
      </c>
      <c r="U176" s="645"/>
      <c r="V176" s="645"/>
      <c r="W176" s="645"/>
      <c r="X176" s="645"/>
      <c r="Y176" s="645"/>
      <c r="Z176" s="645"/>
      <c r="AA176" s="645"/>
      <c r="AB176" s="645"/>
      <c r="AC176" s="646"/>
      <c r="AD176" s="600"/>
      <c r="AF176" s="1" t="str">
        <f t="shared" si="1"/>
        <v>□</v>
      </c>
      <c r="AI176" s="43" t="str">
        <f>IF(AF176&amp;AF177="■□","●適合",IF(AF176&amp;AF177="□■","◆未達",IF(AF176&amp;AF177="□□","■未答","▼矛盾")))</f>
        <v>■未答</v>
      </c>
      <c r="AJ176" s="44"/>
      <c r="AM176" s="37" t="s">
        <v>86</v>
      </c>
      <c r="AN176" s="46" t="s">
        <v>87</v>
      </c>
      <c r="AO176" s="46" t="s">
        <v>88</v>
      </c>
      <c r="AP176" s="46" t="s">
        <v>89</v>
      </c>
      <c r="AQ176" s="46" t="s">
        <v>90</v>
      </c>
    </row>
    <row r="177" spans="3:44" ht="22.15" customHeight="1" x14ac:dyDescent="0.15">
      <c r="C177" s="594"/>
      <c r="D177" s="595"/>
      <c r="E177" s="558"/>
      <c r="F177" s="559"/>
      <c r="G177" s="559"/>
      <c r="H177" s="559"/>
      <c r="I177" s="560"/>
      <c r="J177" s="277" t="s">
        <v>84</v>
      </c>
      <c r="K177" s="101" t="s">
        <v>513</v>
      </c>
      <c r="L177" s="101"/>
      <c r="M177" s="101"/>
      <c r="N177" s="101"/>
      <c r="O177" s="101"/>
      <c r="P177" s="101"/>
      <c r="Q177" s="101"/>
      <c r="R177" s="86"/>
      <c r="S177" s="183"/>
      <c r="T177" s="70"/>
      <c r="U177" s="70"/>
      <c r="V177" s="70"/>
      <c r="W177" s="70"/>
      <c r="X177" s="70"/>
      <c r="Y177" s="70"/>
      <c r="Z177" s="70"/>
      <c r="AA177" s="70"/>
      <c r="AB177" s="70"/>
      <c r="AC177" s="193"/>
      <c r="AD177" s="448"/>
      <c r="AF177" s="1" t="str">
        <f>+J177</f>
        <v>□</v>
      </c>
      <c r="AN177" s="43" t="s">
        <v>65</v>
      </c>
      <c r="AO177" s="43" t="s">
        <v>66</v>
      </c>
      <c r="AP177" s="45" t="s">
        <v>91</v>
      </c>
      <c r="AQ177" s="45" t="s">
        <v>67</v>
      </c>
    </row>
    <row r="178" spans="3:44" ht="17.100000000000001" customHeight="1" x14ac:dyDescent="0.15">
      <c r="C178" s="594"/>
      <c r="D178" s="595"/>
      <c r="E178" s="191"/>
      <c r="F178" s="555" t="s">
        <v>314</v>
      </c>
      <c r="G178" s="556"/>
      <c r="H178" s="556"/>
      <c r="I178" s="557"/>
      <c r="J178" s="57" t="s">
        <v>93</v>
      </c>
      <c r="K178" s="58" t="s">
        <v>191</v>
      </c>
      <c r="L178" s="58"/>
      <c r="M178" s="58"/>
      <c r="N178" s="58"/>
      <c r="O178" s="58"/>
      <c r="P178" s="58"/>
      <c r="Q178" s="58"/>
      <c r="R178" s="59"/>
      <c r="S178" s="144"/>
      <c r="T178" s="79"/>
      <c r="U178" s="79"/>
      <c r="V178" s="79"/>
      <c r="W178" s="79"/>
      <c r="X178" s="79"/>
      <c r="Y178" s="79"/>
      <c r="Z178" s="79"/>
      <c r="AA178" s="79"/>
      <c r="AB178" s="79"/>
      <c r="AC178" s="80" t="s">
        <v>315</v>
      </c>
      <c r="AD178" s="446"/>
      <c r="AF178" s="1" t="str">
        <f>+J178</f>
        <v>□</v>
      </c>
      <c r="AI178" s="43" t="str">
        <f>IF(AF178&amp;AF179="■□","●適合",IF(AF178&amp;AF179="□■","◆未達",IF(AF178&amp;AF179="□□","■未答","▼矛盾")))</f>
        <v>■未答</v>
      </c>
      <c r="AJ178" s="44"/>
      <c r="AM178" s="37" t="s">
        <v>86</v>
      </c>
      <c r="AN178" s="46" t="s">
        <v>87</v>
      </c>
      <c r="AO178" s="46" t="s">
        <v>88</v>
      </c>
      <c r="AP178" s="46" t="s">
        <v>89</v>
      </c>
      <c r="AQ178" s="46" t="s">
        <v>90</v>
      </c>
    </row>
    <row r="179" spans="3:44" ht="17.100000000000001" customHeight="1" x14ac:dyDescent="0.15">
      <c r="C179" s="596"/>
      <c r="D179" s="549"/>
      <c r="E179" s="191"/>
      <c r="F179" s="558"/>
      <c r="G179" s="559"/>
      <c r="H179" s="559"/>
      <c r="I179" s="560"/>
      <c r="J179" s="63" t="s">
        <v>115</v>
      </c>
      <c r="K179" s="37" t="s">
        <v>194</v>
      </c>
      <c r="L179" s="37"/>
      <c r="M179" s="37"/>
      <c r="N179" s="37"/>
      <c r="O179" s="37"/>
      <c r="P179" s="37"/>
      <c r="Q179" s="37"/>
      <c r="R179" s="39"/>
      <c r="S179" s="436" t="s">
        <v>316</v>
      </c>
      <c r="T179" s="429"/>
      <c r="U179" s="429"/>
      <c r="V179" s="429"/>
      <c r="W179" s="429"/>
      <c r="X179" s="429"/>
      <c r="Y179" s="431"/>
      <c r="Z179" s="431"/>
      <c r="AA179" s="431"/>
      <c r="AB179" s="49" t="s">
        <v>317</v>
      </c>
      <c r="AC179" s="49"/>
      <c r="AD179" s="447"/>
      <c r="AF179" s="1" t="str">
        <f>+J179</f>
        <v>□</v>
      </c>
      <c r="AI179" s="113" t="s">
        <v>318</v>
      </c>
      <c r="AK179" s="45" t="str">
        <f>IF(Y179&gt;0,IF(Y179&lt;1300,"◆未達","●適合"),"■未答")</f>
        <v>■未答</v>
      </c>
      <c r="AN179" s="43" t="s">
        <v>65</v>
      </c>
      <c r="AO179" s="43" t="s">
        <v>66</v>
      </c>
      <c r="AP179" s="45" t="s">
        <v>91</v>
      </c>
      <c r="AQ179" s="45" t="s">
        <v>67</v>
      </c>
    </row>
    <row r="180" spans="3:44" ht="17.100000000000001" customHeight="1" x14ac:dyDescent="0.15">
      <c r="C180" s="596"/>
      <c r="D180" s="549"/>
      <c r="E180" s="191"/>
      <c r="F180" s="561"/>
      <c r="G180" s="562"/>
      <c r="H180" s="562"/>
      <c r="I180" s="563"/>
      <c r="J180" s="100"/>
      <c r="K180" s="101"/>
      <c r="L180" s="101"/>
      <c r="M180" s="101"/>
      <c r="N180" s="101"/>
      <c r="O180" s="101"/>
      <c r="P180" s="101"/>
      <c r="Q180" s="101"/>
      <c r="R180" s="102"/>
      <c r="S180" s="183"/>
      <c r="T180" s="70"/>
      <c r="U180" s="70"/>
      <c r="V180" s="70"/>
      <c r="W180" s="70"/>
      <c r="X180" s="70"/>
      <c r="Y180" s="70"/>
      <c r="Z180" s="70"/>
      <c r="AA180" s="70"/>
      <c r="AB180" s="70"/>
      <c r="AC180" s="70"/>
      <c r="AD180" s="448"/>
    </row>
    <row r="181" spans="3:44" ht="20.100000000000001" customHeight="1" x14ac:dyDescent="0.15">
      <c r="C181" s="596"/>
      <c r="D181" s="549"/>
      <c r="E181" s="191"/>
      <c r="F181" s="555" t="s">
        <v>319</v>
      </c>
      <c r="G181" s="556"/>
      <c r="H181" s="556"/>
      <c r="I181" s="557"/>
      <c r="J181" s="57" t="s">
        <v>105</v>
      </c>
      <c r="K181" s="58" t="s">
        <v>191</v>
      </c>
      <c r="L181" s="58"/>
      <c r="M181" s="58"/>
      <c r="N181" s="58"/>
      <c r="O181" s="58"/>
      <c r="P181" s="58"/>
      <c r="Q181" s="58"/>
      <c r="R181" s="59"/>
      <c r="S181" s="669" t="s">
        <v>320</v>
      </c>
      <c r="T181" s="667"/>
      <c r="U181" s="667"/>
      <c r="V181" s="667"/>
      <c r="W181" s="667"/>
      <c r="X181" s="667"/>
      <c r="Y181" s="644"/>
      <c r="Z181" s="644"/>
      <c r="AA181" s="644"/>
      <c r="AB181" s="79" t="s">
        <v>321</v>
      </c>
      <c r="AC181" s="79"/>
      <c r="AD181" s="446"/>
      <c r="AF181" s="1" t="str">
        <f>+J181</f>
        <v>□</v>
      </c>
      <c r="AI181" s="43" t="str">
        <f>IF(AF181&amp;AF182="■□","●適合",IF(AF181&amp;AF182="□■","◆未達",IF(AF181&amp;AF182="□□","■未答","▼矛盾")))</f>
        <v>■未答</v>
      </c>
      <c r="AJ181" s="44"/>
      <c r="AM181" s="37" t="s">
        <v>86</v>
      </c>
      <c r="AN181" s="46" t="s">
        <v>87</v>
      </c>
      <c r="AO181" s="46" t="s">
        <v>88</v>
      </c>
      <c r="AP181" s="46" t="s">
        <v>89</v>
      </c>
      <c r="AQ181" s="46" t="s">
        <v>90</v>
      </c>
    </row>
    <row r="182" spans="3:44" ht="20.100000000000001" customHeight="1" x14ac:dyDescent="0.15">
      <c r="C182" s="596"/>
      <c r="D182" s="549"/>
      <c r="E182" s="191"/>
      <c r="F182" s="558"/>
      <c r="G182" s="559"/>
      <c r="H182" s="559"/>
      <c r="I182" s="560"/>
      <c r="J182" s="63" t="s">
        <v>115</v>
      </c>
      <c r="K182" s="37" t="s">
        <v>194</v>
      </c>
      <c r="L182" s="37"/>
      <c r="M182" s="37"/>
      <c r="N182" s="37"/>
      <c r="O182" s="37"/>
      <c r="P182" s="37"/>
      <c r="Q182" s="37"/>
      <c r="R182" s="39"/>
      <c r="S182" s="56"/>
      <c r="T182" s="49"/>
      <c r="U182" s="49"/>
      <c r="V182" s="49"/>
      <c r="W182" s="49"/>
      <c r="X182" s="49"/>
      <c r="Y182" s="49"/>
      <c r="Z182" s="49"/>
      <c r="AA182" s="49"/>
      <c r="AB182" s="49"/>
      <c r="AC182" s="49"/>
      <c r="AD182" s="447"/>
      <c r="AF182" s="1" t="str">
        <f>+J182</f>
        <v>□</v>
      </c>
      <c r="AI182" s="113" t="s">
        <v>322</v>
      </c>
      <c r="AK182" s="45" t="str">
        <f>IF(Y181&gt;0,IF(Y181&lt;500,"◆未達","●適合"),"■未答")</f>
        <v>■未答</v>
      </c>
      <c r="AN182" s="43" t="s">
        <v>65</v>
      </c>
      <c r="AO182" s="43" t="s">
        <v>66</v>
      </c>
      <c r="AP182" s="45" t="s">
        <v>91</v>
      </c>
      <c r="AQ182" s="45" t="s">
        <v>67</v>
      </c>
    </row>
    <row r="183" spans="3:44" ht="20.100000000000001" customHeight="1" x14ac:dyDescent="0.15">
      <c r="C183" s="596"/>
      <c r="D183" s="549"/>
      <c r="E183" s="191"/>
      <c r="F183" s="561"/>
      <c r="G183" s="562"/>
      <c r="H183" s="562"/>
      <c r="I183" s="563"/>
      <c r="J183" s="100"/>
      <c r="K183" s="85"/>
      <c r="L183" s="85"/>
      <c r="M183" s="85"/>
      <c r="N183" s="85"/>
      <c r="O183" s="85"/>
      <c r="P183" s="85"/>
      <c r="Q183" s="85"/>
      <c r="R183" s="86"/>
      <c r="S183" s="183"/>
      <c r="T183" s="70"/>
      <c r="U183" s="70"/>
      <c r="V183" s="70"/>
      <c r="W183" s="70"/>
      <c r="X183" s="70"/>
      <c r="Y183" s="70"/>
      <c r="Z183" s="70"/>
      <c r="AA183" s="70"/>
      <c r="AB183" s="70"/>
      <c r="AC183" s="70"/>
      <c r="AD183" s="448"/>
    </row>
    <row r="184" spans="3:44" ht="17.100000000000001" customHeight="1" x14ac:dyDescent="0.15">
      <c r="C184" s="596"/>
      <c r="D184" s="549"/>
      <c r="E184" s="555" t="s">
        <v>323</v>
      </c>
      <c r="F184" s="556"/>
      <c r="G184" s="556"/>
      <c r="H184" s="556"/>
      <c r="I184" s="557"/>
      <c r="J184" s="57" t="s">
        <v>324</v>
      </c>
      <c r="K184" s="58" t="s">
        <v>191</v>
      </c>
      <c r="L184" s="58"/>
      <c r="M184" s="58"/>
      <c r="N184" s="58"/>
      <c r="O184" s="58"/>
      <c r="P184" s="58"/>
      <c r="Q184" s="58"/>
      <c r="R184" s="59"/>
      <c r="S184" s="669" t="s">
        <v>325</v>
      </c>
      <c r="T184" s="667"/>
      <c r="U184" s="667"/>
      <c r="V184" s="667"/>
      <c r="W184" s="667"/>
      <c r="X184" s="667"/>
      <c r="Y184" s="644"/>
      <c r="Z184" s="644"/>
      <c r="AA184" s="644"/>
      <c r="AB184" s="79" t="s">
        <v>326</v>
      </c>
      <c r="AC184" s="79"/>
      <c r="AD184" s="446"/>
      <c r="AF184" s="1" t="str">
        <f>+J184</f>
        <v>□</v>
      </c>
      <c r="AI184" s="43" t="str">
        <f>IF(AF184&amp;AF185="■□","●適合",IF(AF184&amp;AF185="□■","◆未達",IF(AF184&amp;AF185="□□","■未答","▼矛盾")))</f>
        <v>■未答</v>
      </c>
      <c r="AJ184" s="44"/>
      <c r="AM184" s="37" t="s">
        <v>86</v>
      </c>
      <c r="AN184" s="46" t="s">
        <v>87</v>
      </c>
      <c r="AO184" s="46" t="s">
        <v>88</v>
      </c>
      <c r="AP184" s="46" t="s">
        <v>89</v>
      </c>
      <c r="AQ184" s="46" t="s">
        <v>90</v>
      </c>
    </row>
    <row r="185" spans="3:44" ht="17.100000000000001" customHeight="1" thickBot="1" x14ac:dyDescent="0.2">
      <c r="C185" s="597"/>
      <c r="D185" s="550"/>
      <c r="E185" s="571"/>
      <c r="F185" s="572"/>
      <c r="G185" s="572"/>
      <c r="H185" s="572"/>
      <c r="I185" s="573"/>
      <c r="J185" s="190" t="s">
        <v>115</v>
      </c>
      <c r="K185" s="37" t="s">
        <v>194</v>
      </c>
      <c r="L185" s="148"/>
      <c r="M185" s="148"/>
      <c r="N185" s="148"/>
      <c r="O185" s="148"/>
      <c r="P185" s="148"/>
      <c r="Q185" s="148"/>
      <c r="R185" s="149"/>
      <c r="S185" s="150"/>
      <c r="T185" s="151"/>
      <c r="U185" s="151"/>
      <c r="V185" s="151"/>
      <c r="W185" s="151"/>
      <c r="X185" s="151"/>
      <c r="Y185" s="151"/>
      <c r="Z185" s="151"/>
      <c r="AA185" s="151"/>
      <c r="AB185" s="151"/>
      <c r="AC185" s="151"/>
      <c r="AD185" s="460"/>
      <c r="AF185" s="1" t="str">
        <f>+J185</f>
        <v>□</v>
      </c>
      <c r="AI185" s="113" t="s">
        <v>322</v>
      </c>
      <c r="AK185" s="45" t="str">
        <f>IF(Y184&gt;0,IF(Y184&lt;9,"◆未達","●適合"),"■未答")</f>
        <v>■未答</v>
      </c>
      <c r="AN185" s="43" t="s">
        <v>65</v>
      </c>
      <c r="AO185" s="43" t="s">
        <v>66</v>
      </c>
      <c r="AP185" s="45" t="s">
        <v>91</v>
      </c>
      <c r="AQ185" s="45" t="s">
        <v>67</v>
      </c>
    </row>
    <row r="186" spans="3:44" ht="24" customHeight="1" thickBot="1" x14ac:dyDescent="0.2">
      <c r="C186" s="616" t="s">
        <v>522</v>
      </c>
      <c r="D186" s="617"/>
      <c r="E186" s="617"/>
      <c r="F186" s="617"/>
      <c r="G186" s="617"/>
      <c r="H186" s="617"/>
      <c r="I186" s="617"/>
      <c r="J186" s="194"/>
      <c r="K186" s="194"/>
      <c r="L186" s="194"/>
      <c r="M186" s="194"/>
      <c r="N186" s="194"/>
      <c r="O186" s="194"/>
      <c r="P186" s="194"/>
      <c r="Q186" s="194"/>
      <c r="R186" s="194"/>
      <c r="S186" s="195"/>
      <c r="T186" s="195"/>
      <c r="U186" s="195"/>
      <c r="V186" s="195"/>
      <c r="W186" s="195"/>
      <c r="X186" s="195"/>
      <c r="Y186" s="195"/>
      <c r="Z186" s="195"/>
      <c r="AA186" s="195"/>
      <c r="AB186" s="195"/>
      <c r="AC186" s="195"/>
      <c r="AD186" s="196"/>
    </row>
    <row r="187" spans="3:44" ht="24" customHeight="1" x14ac:dyDescent="0.15">
      <c r="C187" s="499" t="s">
        <v>327</v>
      </c>
      <c r="D187" s="517"/>
      <c r="E187" s="517" t="s">
        <v>43</v>
      </c>
      <c r="F187" s="517"/>
      <c r="G187" s="517"/>
      <c r="H187" s="517"/>
      <c r="I187" s="518"/>
      <c r="J187" s="57" t="s">
        <v>69</v>
      </c>
      <c r="K187" s="30" t="s">
        <v>328</v>
      </c>
      <c r="L187" s="163"/>
      <c r="M187" s="163"/>
      <c r="N187" s="163"/>
      <c r="O187" s="163"/>
      <c r="P187" s="163"/>
      <c r="Q187" s="163"/>
      <c r="R187" s="164"/>
      <c r="S187" s="165"/>
      <c r="T187" s="166"/>
      <c r="U187" s="166"/>
      <c r="V187" s="166"/>
      <c r="W187" s="166"/>
      <c r="X187" s="166"/>
      <c r="Y187" s="166"/>
      <c r="Z187" s="166"/>
      <c r="AA187" s="166"/>
      <c r="AB187" s="166"/>
      <c r="AC187" s="166"/>
      <c r="AD187" s="167"/>
      <c r="AF187" s="42" t="str">
        <f>+J187</f>
        <v>□</v>
      </c>
      <c r="AI187" s="45" t="str">
        <f>IF(AF187&amp;AF188&amp;AF189="■□□","◎無し",IF(AF187&amp;AF188&amp;AF189="□■□","●適合",IF(AF187&amp;AF188&amp;AF189="□□■","◆未達",IF(AF187&amp;AF188&amp;AF189="□□□","■未答","▼矛盾"))))</f>
        <v>■未答</v>
      </c>
      <c r="AJ187" s="61"/>
      <c r="AM187" s="37" t="s">
        <v>110</v>
      </c>
      <c r="AN187" s="46" t="s">
        <v>111</v>
      </c>
      <c r="AO187" s="46" t="s">
        <v>112</v>
      </c>
      <c r="AP187" s="46" t="s">
        <v>113</v>
      </c>
      <c r="AQ187" s="46" t="s">
        <v>114</v>
      </c>
      <c r="AR187" s="46" t="s">
        <v>90</v>
      </c>
    </row>
    <row r="188" spans="3:44" ht="24" customHeight="1" x14ac:dyDescent="0.15">
      <c r="C188" s="501"/>
      <c r="D188" s="511"/>
      <c r="E188" s="514"/>
      <c r="F188" s="514"/>
      <c r="G188" s="514"/>
      <c r="H188" s="514"/>
      <c r="I188" s="515"/>
      <c r="J188" s="168" t="s">
        <v>101</v>
      </c>
      <c r="K188" s="486" t="s">
        <v>311</v>
      </c>
      <c r="L188" s="486"/>
      <c r="M188" s="170" t="s">
        <v>140</v>
      </c>
      <c r="N188" s="486" t="s">
        <v>312</v>
      </c>
      <c r="O188" s="486"/>
      <c r="P188" s="486"/>
      <c r="Q188" s="67"/>
      <c r="R188" s="68"/>
      <c r="S188" s="87"/>
      <c r="T188" s="88"/>
      <c r="U188" s="88"/>
      <c r="V188" s="88"/>
      <c r="W188" s="88"/>
      <c r="X188" s="88"/>
      <c r="Y188" s="88"/>
      <c r="Z188" s="88"/>
      <c r="AA188" s="88"/>
      <c r="AB188" s="88"/>
      <c r="AC188" s="88"/>
      <c r="AD188" s="141"/>
      <c r="AF188" s="1" t="str">
        <f>+J188</f>
        <v>□</v>
      </c>
      <c r="AM188" s="37"/>
      <c r="AN188" s="43" t="s">
        <v>64</v>
      </c>
      <c r="AO188" s="43" t="s">
        <v>65</v>
      </c>
      <c r="AP188" s="43" t="s">
        <v>66</v>
      </c>
      <c r="AQ188" s="45" t="s">
        <v>91</v>
      </c>
      <c r="AR188" s="45" t="s">
        <v>67</v>
      </c>
    </row>
    <row r="189" spans="3:44" ht="17.100000000000001" customHeight="1" x14ac:dyDescent="0.15">
      <c r="C189" s="501"/>
      <c r="D189" s="511"/>
      <c r="E189" s="494" t="s">
        <v>44</v>
      </c>
      <c r="F189" s="508"/>
      <c r="G189" s="508"/>
      <c r="H189" s="508"/>
      <c r="I189" s="509"/>
      <c r="J189" s="197"/>
      <c r="K189" s="198"/>
      <c r="L189" s="198"/>
      <c r="M189" s="197"/>
      <c r="N189" s="198"/>
      <c r="O189" s="199" t="s">
        <v>105</v>
      </c>
      <c r="P189" s="537" t="s">
        <v>329</v>
      </c>
      <c r="Q189" s="537"/>
      <c r="R189" s="538"/>
      <c r="S189" s="91"/>
      <c r="T189" s="92"/>
      <c r="U189" s="92"/>
      <c r="V189" s="92"/>
      <c r="W189" s="92"/>
      <c r="X189" s="92"/>
      <c r="Y189" s="92"/>
      <c r="Z189" s="92"/>
      <c r="AA189" s="92"/>
      <c r="AB189" s="92"/>
      <c r="AC189" s="92"/>
      <c r="AD189" s="440"/>
      <c r="AF189" s="1" t="str">
        <f>+M188</f>
        <v>□</v>
      </c>
    </row>
    <row r="190" spans="3:44" ht="17.100000000000001" customHeight="1" x14ac:dyDescent="0.15">
      <c r="C190" s="501"/>
      <c r="D190" s="511"/>
      <c r="E190" s="510"/>
      <c r="F190" s="511"/>
      <c r="G190" s="511"/>
      <c r="H190" s="511"/>
      <c r="I190" s="512"/>
      <c r="J190" s="168" t="s">
        <v>69</v>
      </c>
      <c r="K190" s="456" t="s">
        <v>330</v>
      </c>
      <c r="L190" s="456"/>
      <c r="M190" s="456"/>
      <c r="N190" s="456"/>
      <c r="O190" s="456"/>
      <c r="P190" s="456"/>
      <c r="Q190" s="456"/>
      <c r="R190" s="457"/>
      <c r="S190" s="157"/>
      <c r="T190" s="97"/>
      <c r="U190" s="97"/>
      <c r="V190" s="97"/>
      <c r="W190" s="97"/>
      <c r="X190" s="97"/>
      <c r="Y190" s="97"/>
      <c r="Z190" s="97"/>
      <c r="AA190" s="97"/>
      <c r="AB190" s="97"/>
      <c r="AC190" s="97"/>
      <c r="AD190" s="441"/>
      <c r="AF190" s="42" t="str">
        <f>+O189</f>
        <v>□</v>
      </c>
      <c r="AI190" s="45" t="str">
        <f>IF(AF190&amp;AF191&amp;AF192="■□□","◎無し",IF(AF190&amp;AF191&amp;AF192="□■□","●適合",IF(AF190&amp;AF191&amp;AF192="□□■","◆未達",IF(AF190&amp;AF191&amp;AF192="□□□","■未答","▼矛盾"))))</f>
        <v>■未答</v>
      </c>
      <c r="AJ190" s="61"/>
      <c r="AM190" s="37" t="s">
        <v>110</v>
      </c>
      <c r="AN190" s="46" t="s">
        <v>111</v>
      </c>
      <c r="AO190" s="46" t="s">
        <v>112</v>
      </c>
      <c r="AP190" s="46" t="s">
        <v>113</v>
      </c>
      <c r="AQ190" s="46" t="s">
        <v>114</v>
      </c>
      <c r="AR190" s="46" t="s">
        <v>90</v>
      </c>
    </row>
    <row r="191" spans="3:44" ht="17.100000000000001" customHeight="1" x14ac:dyDescent="0.15">
      <c r="C191" s="501"/>
      <c r="D191" s="511"/>
      <c r="E191" s="513"/>
      <c r="F191" s="514"/>
      <c r="G191" s="514"/>
      <c r="H191" s="514"/>
      <c r="I191" s="515"/>
      <c r="J191" s="170" t="s">
        <v>101</v>
      </c>
      <c r="K191" s="486" t="s">
        <v>331</v>
      </c>
      <c r="L191" s="486"/>
      <c r="M191" s="486"/>
      <c r="N191" s="486"/>
      <c r="O191" s="486"/>
      <c r="P191" s="486"/>
      <c r="Q191" s="486"/>
      <c r="R191" s="487"/>
      <c r="S191" s="87"/>
      <c r="T191" s="88"/>
      <c r="U191" s="88"/>
      <c r="V191" s="88"/>
      <c r="W191" s="88"/>
      <c r="X191" s="88"/>
      <c r="Y191" s="88"/>
      <c r="Z191" s="88"/>
      <c r="AA191" s="88"/>
      <c r="AB191" s="88"/>
      <c r="AC191" s="88"/>
      <c r="AD191" s="442"/>
      <c r="AF191" s="1" t="str">
        <f>+J190</f>
        <v>□</v>
      </c>
      <c r="AM191" s="37"/>
      <c r="AN191" s="43" t="s">
        <v>64</v>
      </c>
      <c r="AO191" s="43" t="s">
        <v>65</v>
      </c>
      <c r="AP191" s="43" t="s">
        <v>66</v>
      </c>
      <c r="AQ191" s="45" t="s">
        <v>91</v>
      </c>
      <c r="AR191" s="45" t="s">
        <v>67</v>
      </c>
    </row>
    <row r="192" spans="3:44" ht="17.100000000000001" customHeight="1" x14ac:dyDescent="0.15">
      <c r="C192" s="501"/>
      <c r="D192" s="511"/>
      <c r="E192" s="494" t="s">
        <v>45</v>
      </c>
      <c r="F192" s="508"/>
      <c r="G192" s="508"/>
      <c r="H192" s="508"/>
      <c r="I192" s="509"/>
      <c r="J192" s="197"/>
      <c r="K192" s="198"/>
      <c r="L192" s="198"/>
      <c r="M192" s="197"/>
      <c r="N192" s="198"/>
      <c r="O192" s="199" t="s">
        <v>105</v>
      </c>
      <c r="P192" s="537" t="s">
        <v>329</v>
      </c>
      <c r="Q192" s="537"/>
      <c r="R192" s="538"/>
      <c r="S192" s="200" t="s">
        <v>105</v>
      </c>
      <c r="T192" s="667" t="s">
        <v>332</v>
      </c>
      <c r="U192" s="667"/>
      <c r="V192" s="667"/>
      <c r="W192" s="667"/>
      <c r="X192" s="667"/>
      <c r="Y192" s="667"/>
      <c r="Z192" s="667"/>
      <c r="AA192" s="667"/>
      <c r="AB192" s="667"/>
      <c r="AC192" s="668"/>
      <c r="AD192" s="440"/>
      <c r="AF192" s="1" t="str">
        <f>+J191</f>
        <v>□</v>
      </c>
    </row>
    <row r="193" spans="3:44" ht="17.100000000000001" customHeight="1" x14ac:dyDescent="0.15">
      <c r="C193" s="501"/>
      <c r="D193" s="511"/>
      <c r="E193" s="510"/>
      <c r="F193" s="511"/>
      <c r="G193" s="511"/>
      <c r="H193" s="511"/>
      <c r="I193" s="512"/>
      <c r="J193" s="168" t="s">
        <v>333</v>
      </c>
      <c r="K193" s="456" t="s">
        <v>334</v>
      </c>
      <c r="L193" s="456"/>
      <c r="M193" s="456"/>
      <c r="N193" s="456"/>
      <c r="O193" s="456"/>
      <c r="P193" s="456"/>
      <c r="Q193" s="456"/>
      <c r="R193" s="457"/>
      <c r="S193" s="40" t="s">
        <v>335</v>
      </c>
      <c r="T193" s="429" t="s">
        <v>336</v>
      </c>
      <c r="U193" s="429"/>
      <c r="V193" s="429"/>
      <c r="W193" s="429"/>
      <c r="X193" s="429"/>
      <c r="Y193" s="429"/>
      <c r="Z193" s="429"/>
      <c r="AA193" s="429"/>
      <c r="AB193" s="429"/>
      <c r="AC193" s="430"/>
      <c r="AD193" s="441"/>
      <c r="AF193" s="42" t="str">
        <f>+O192</f>
        <v>□</v>
      </c>
      <c r="AI193" s="45" t="str">
        <f>IF(AF193&amp;AF194&amp;AF195="■□□","◎無し",IF(AF193&amp;AF194&amp;AF195="□■□","●適合",IF(AF193&amp;AF194&amp;AF195="□□■","◆未達",IF(AF193&amp;AF194&amp;AF195="□□□","■未答","▼矛盾"))))</f>
        <v>■未答</v>
      </c>
      <c r="AJ193" s="61"/>
      <c r="AM193" s="37" t="s">
        <v>110</v>
      </c>
      <c r="AN193" s="46" t="s">
        <v>111</v>
      </c>
      <c r="AO193" s="46" t="s">
        <v>112</v>
      </c>
      <c r="AP193" s="46" t="s">
        <v>113</v>
      </c>
      <c r="AQ193" s="46" t="s">
        <v>114</v>
      </c>
      <c r="AR193" s="46" t="s">
        <v>90</v>
      </c>
    </row>
    <row r="194" spans="3:44" ht="17.100000000000001" customHeight="1" x14ac:dyDescent="0.15">
      <c r="C194" s="501"/>
      <c r="D194" s="511"/>
      <c r="E194" s="510"/>
      <c r="F194" s="511"/>
      <c r="G194" s="511"/>
      <c r="H194" s="511"/>
      <c r="I194" s="512"/>
      <c r="J194" s="170" t="s">
        <v>101</v>
      </c>
      <c r="K194" s="486" t="s">
        <v>337</v>
      </c>
      <c r="L194" s="486"/>
      <c r="M194" s="486"/>
      <c r="N194" s="486"/>
      <c r="O194" s="486"/>
      <c r="P194" s="486"/>
      <c r="Q194" s="486"/>
      <c r="R194" s="487"/>
      <c r="S194" s="87"/>
      <c r="T194" s="88"/>
      <c r="U194" s="88"/>
      <c r="V194" s="88"/>
      <c r="W194" s="88"/>
      <c r="X194" s="88"/>
      <c r="Y194" s="88"/>
      <c r="Z194" s="88"/>
      <c r="AA194" s="88"/>
      <c r="AB194" s="88"/>
      <c r="AC194" s="90"/>
      <c r="AD194" s="441"/>
      <c r="AF194" s="1" t="str">
        <f>+J193</f>
        <v>□</v>
      </c>
      <c r="AM194" s="37"/>
      <c r="AN194" s="43" t="s">
        <v>64</v>
      </c>
      <c r="AO194" s="43" t="s">
        <v>65</v>
      </c>
      <c r="AP194" s="43" t="s">
        <v>66</v>
      </c>
      <c r="AQ194" s="45" t="s">
        <v>91</v>
      </c>
      <c r="AR194" s="45" t="s">
        <v>67</v>
      </c>
    </row>
    <row r="195" spans="3:44" ht="21.75" customHeight="1" x14ac:dyDescent="0.15">
      <c r="C195" s="501"/>
      <c r="D195" s="511"/>
      <c r="E195" s="71"/>
      <c r="F195" s="494" t="s">
        <v>46</v>
      </c>
      <c r="G195" s="508"/>
      <c r="H195" s="508"/>
      <c r="I195" s="509"/>
      <c r="J195" s="106"/>
      <c r="K195" s="106"/>
      <c r="L195" s="106"/>
      <c r="M195" s="106"/>
      <c r="N195" s="106"/>
      <c r="O195" s="197"/>
      <c r="P195" s="198"/>
      <c r="Q195" s="198"/>
      <c r="R195" s="201"/>
      <c r="S195" s="91"/>
      <c r="T195" s="92"/>
      <c r="U195" s="202"/>
      <c r="V195" s="92"/>
      <c r="W195" s="92"/>
      <c r="X195" s="92"/>
      <c r="Y195" s="203"/>
      <c r="Z195" s="203"/>
      <c r="AA195" s="203"/>
      <c r="AB195" s="92"/>
      <c r="AC195" s="80" t="s">
        <v>109</v>
      </c>
      <c r="AD195" s="441"/>
      <c r="AF195" s="1" t="str">
        <f>+J194</f>
        <v>□</v>
      </c>
    </row>
    <row r="196" spans="3:44" ht="17.100000000000001" customHeight="1" x14ac:dyDescent="0.15">
      <c r="C196" s="501"/>
      <c r="D196" s="511"/>
      <c r="E196" s="71"/>
      <c r="F196" s="510"/>
      <c r="G196" s="511"/>
      <c r="H196" s="511"/>
      <c r="I196" s="512"/>
      <c r="J196" s="95"/>
      <c r="K196" s="95"/>
      <c r="L196" s="95"/>
      <c r="M196" s="95"/>
      <c r="N196" s="95"/>
      <c r="O196" s="168" t="s">
        <v>93</v>
      </c>
      <c r="P196" s="456" t="s">
        <v>329</v>
      </c>
      <c r="Q196" s="456"/>
      <c r="R196" s="457"/>
      <c r="S196" s="157"/>
      <c r="T196" s="97"/>
      <c r="U196" s="666" t="s">
        <v>338</v>
      </c>
      <c r="V196" s="666"/>
      <c r="W196" s="666"/>
      <c r="X196" s="666"/>
      <c r="Y196" s="431"/>
      <c r="Z196" s="431"/>
      <c r="AA196" s="431"/>
      <c r="AB196" s="97" t="s">
        <v>339</v>
      </c>
      <c r="AC196" s="99"/>
      <c r="AD196" s="441"/>
      <c r="AF196" s="42" t="str">
        <f>+O196</f>
        <v>□</v>
      </c>
      <c r="AI196" s="45" t="str">
        <f>IF(AF196&amp;AF197&amp;AF198="■□□","◎無し",IF(AF196&amp;AF197&amp;AF198="□■□","●適合",IF(AF196&amp;AF197&amp;AF198="□□■","◆未達",IF(AF196&amp;AF197&amp;AF198="□□□","■未答","▼矛盾"))))</f>
        <v>■未答</v>
      </c>
      <c r="AJ196" s="61"/>
      <c r="AM196" s="37" t="s">
        <v>110</v>
      </c>
      <c r="AN196" s="46" t="s">
        <v>111</v>
      </c>
      <c r="AO196" s="46" t="s">
        <v>112</v>
      </c>
      <c r="AP196" s="46" t="s">
        <v>113</v>
      </c>
      <c r="AQ196" s="46" t="s">
        <v>114</v>
      </c>
      <c r="AR196" s="46" t="s">
        <v>90</v>
      </c>
    </row>
    <row r="197" spans="3:44" ht="17.100000000000001" customHeight="1" x14ac:dyDescent="0.15">
      <c r="C197" s="501"/>
      <c r="D197" s="511"/>
      <c r="E197" s="71"/>
      <c r="F197" s="510"/>
      <c r="G197" s="511"/>
      <c r="H197" s="511"/>
      <c r="I197" s="512"/>
      <c r="J197" s="63" t="s">
        <v>115</v>
      </c>
      <c r="K197" s="456" t="s">
        <v>191</v>
      </c>
      <c r="L197" s="456"/>
      <c r="M197" s="456"/>
      <c r="N197" s="456"/>
      <c r="O197" s="456"/>
      <c r="P197" s="456"/>
      <c r="Q197" s="456"/>
      <c r="R197" s="457"/>
      <c r="S197" s="40" t="s">
        <v>340</v>
      </c>
      <c r="T197" s="429" t="s">
        <v>341</v>
      </c>
      <c r="U197" s="429"/>
      <c r="V197" s="429"/>
      <c r="W197" s="429"/>
      <c r="X197" s="429"/>
      <c r="Y197" s="429"/>
      <c r="Z197" s="429"/>
      <c r="AA197" s="429"/>
      <c r="AB197" s="429"/>
      <c r="AC197" s="430"/>
      <c r="AD197" s="441"/>
      <c r="AF197" s="1" t="str">
        <f>+J197</f>
        <v>□</v>
      </c>
      <c r="AI197" s="113" t="s">
        <v>202</v>
      </c>
      <c r="AK197" s="204" t="str">
        <f>IF(Y196&gt;0,IF(Y196&gt;80,12,8),"(未答)")</f>
        <v>(未答)</v>
      </c>
      <c r="AM197" s="37"/>
      <c r="AN197" s="43" t="s">
        <v>64</v>
      </c>
      <c r="AO197" s="43" t="s">
        <v>65</v>
      </c>
      <c r="AP197" s="43" t="s">
        <v>66</v>
      </c>
      <c r="AQ197" s="45" t="s">
        <v>91</v>
      </c>
      <c r="AR197" s="45" t="s">
        <v>67</v>
      </c>
    </row>
    <row r="198" spans="3:44" ht="17.100000000000001" customHeight="1" x14ac:dyDescent="0.15">
      <c r="C198" s="501"/>
      <c r="D198" s="511"/>
      <c r="E198" s="71"/>
      <c r="F198" s="510"/>
      <c r="G198" s="511"/>
      <c r="H198" s="511"/>
      <c r="I198" s="512"/>
      <c r="J198" s="63" t="s">
        <v>105</v>
      </c>
      <c r="K198" s="456" t="s">
        <v>194</v>
      </c>
      <c r="L198" s="456"/>
      <c r="M198" s="456"/>
      <c r="N198" s="456"/>
      <c r="O198" s="456"/>
      <c r="P198" s="456"/>
      <c r="Q198" s="456"/>
      <c r="R198" s="457"/>
      <c r="S198" s="40" t="s">
        <v>264</v>
      </c>
      <c r="T198" s="429" t="s">
        <v>342</v>
      </c>
      <c r="U198" s="429"/>
      <c r="V198" s="429"/>
      <c r="W198" s="429"/>
      <c r="X198" s="429"/>
      <c r="Y198" s="429"/>
      <c r="Z198" s="429"/>
      <c r="AA198" s="429"/>
      <c r="AB198" s="429"/>
      <c r="AC198" s="430"/>
      <c r="AD198" s="441"/>
      <c r="AF198" s="1" t="str">
        <f>+J198</f>
        <v>□</v>
      </c>
      <c r="AI198" s="113" t="s">
        <v>343</v>
      </c>
      <c r="AK198" s="45" t="str">
        <f>IF(AA199&gt;0,IF(AA199&lt;AK197,"◆未達","●適合"),"■未答")</f>
        <v>■未答</v>
      </c>
    </row>
    <row r="199" spans="3:44" ht="17.100000000000001" customHeight="1" x14ac:dyDescent="0.15">
      <c r="C199" s="501"/>
      <c r="D199" s="511"/>
      <c r="E199" s="71"/>
      <c r="F199" s="513"/>
      <c r="G199" s="514"/>
      <c r="H199" s="514"/>
      <c r="I199" s="515"/>
      <c r="J199" s="101"/>
      <c r="K199" s="101"/>
      <c r="L199" s="101"/>
      <c r="M199" s="101"/>
      <c r="N199" s="101"/>
      <c r="O199" s="101"/>
      <c r="P199" s="101"/>
      <c r="Q199" s="101"/>
      <c r="R199" s="102"/>
      <c r="S199" s="87"/>
      <c r="T199" s="88"/>
      <c r="U199" s="88" t="s">
        <v>344</v>
      </c>
      <c r="V199" s="88"/>
      <c r="W199" s="88"/>
      <c r="X199" s="88"/>
      <c r="Y199" s="89"/>
      <c r="Z199" s="88" t="s">
        <v>345</v>
      </c>
      <c r="AA199" s="454"/>
      <c r="AB199" s="454"/>
      <c r="AC199" s="90"/>
      <c r="AD199" s="441"/>
    </row>
    <row r="200" spans="3:44" ht="22.15" customHeight="1" x14ac:dyDescent="0.15">
      <c r="C200" s="501"/>
      <c r="D200" s="511"/>
      <c r="E200" s="35"/>
      <c r="F200" s="494" t="s">
        <v>346</v>
      </c>
      <c r="G200" s="508"/>
      <c r="H200" s="508"/>
      <c r="I200" s="509"/>
      <c r="J200" s="197"/>
      <c r="K200" s="198"/>
      <c r="L200" s="198"/>
      <c r="M200" s="197"/>
      <c r="N200" s="198"/>
      <c r="O200" s="199" t="s">
        <v>347</v>
      </c>
      <c r="P200" s="537" t="s">
        <v>329</v>
      </c>
      <c r="Q200" s="537"/>
      <c r="R200" s="538"/>
      <c r="S200" s="91"/>
      <c r="T200" s="92"/>
      <c r="U200" s="92"/>
      <c r="V200" s="92"/>
      <c r="W200" s="92"/>
      <c r="X200" s="92"/>
      <c r="Y200" s="92"/>
      <c r="Z200" s="92"/>
      <c r="AA200" s="92"/>
      <c r="AB200" s="79"/>
      <c r="AC200" s="80" t="s">
        <v>109</v>
      </c>
      <c r="AD200" s="441"/>
      <c r="AF200" s="42" t="str">
        <f>+J201</f>
        <v>□</v>
      </c>
      <c r="AI200" s="45" t="str">
        <f>IF(AF200&amp;AF201&amp;AF202="■□□","◎無し",IF(AF200&amp;AF201&amp;AF202="□■□","●適合",IF(AF200&amp;AF201&amp;AF202="□□■","◆未達",IF(AF200&amp;AF201&amp;AF202="□□□","■未答","▼矛盾"))))</f>
        <v>■未答</v>
      </c>
      <c r="AJ200" s="61"/>
      <c r="AM200" s="37" t="s">
        <v>110</v>
      </c>
      <c r="AN200" s="46" t="s">
        <v>111</v>
      </c>
      <c r="AO200" s="46" t="s">
        <v>112</v>
      </c>
      <c r="AP200" s="46" t="s">
        <v>113</v>
      </c>
      <c r="AQ200" s="46" t="s">
        <v>114</v>
      </c>
      <c r="AR200" s="46" t="s">
        <v>90</v>
      </c>
    </row>
    <row r="201" spans="3:44" ht="22.15" customHeight="1" x14ac:dyDescent="0.15">
      <c r="C201" s="501"/>
      <c r="D201" s="511"/>
      <c r="E201" s="35"/>
      <c r="F201" s="510"/>
      <c r="G201" s="514"/>
      <c r="H201" s="514"/>
      <c r="I201" s="515"/>
      <c r="J201" s="170" t="s">
        <v>101</v>
      </c>
      <c r="K201" s="486" t="s">
        <v>311</v>
      </c>
      <c r="L201" s="486"/>
      <c r="M201" s="170" t="s">
        <v>140</v>
      </c>
      <c r="N201" s="486" t="s">
        <v>312</v>
      </c>
      <c r="O201" s="486"/>
      <c r="P201" s="486"/>
      <c r="Q201" s="101"/>
      <c r="R201" s="102"/>
      <c r="S201" s="157"/>
      <c r="T201" s="97"/>
      <c r="U201" s="97"/>
      <c r="V201" s="97"/>
      <c r="W201" s="638"/>
      <c r="X201" s="638"/>
      <c r="Y201" s="97"/>
      <c r="Z201" s="97"/>
      <c r="AA201" s="49"/>
      <c r="AB201" s="49"/>
      <c r="AC201" s="81"/>
      <c r="AD201" s="441"/>
      <c r="AF201" s="1" t="str">
        <f>+J203</f>
        <v>□</v>
      </c>
      <c r="AM201" s="37"/>
      <c r="AN201" s="43" t="s">
        <v>64</v>
      </c>
      <c r="AO201" s="43" t="s">
        <v>65</v>
      </c>
      <c r="AP201" s="43" t="s">
        <v>66</v>
      </c>
      <c r="AQ201" s="45" t="s">
        <v>91</v>
      </c>
      <c r="AR201" s="45" t="s">
        <v>67</v>
      </c>
    </row>
    <row r="202" spans="3:44" ht="20.100000000000001" customHeight="1" x14ac:dyDescent="0.15">
      <c r="C202" s="501"/>
      <c r="D202" s="511"/>
      <c r="E202" s="35"/>
      <c r="F202" s="493" t="s">
        <v>348</v>
      </c>
      <c r="G202" s="508" t="s">
        <v>506</v>
      </c>
      <c r="H202" s="508"/>
      <c r="I202" s="509"/>
      <c r="J202" s="105"/>
      <c r="K202" s="198"/>
      <c r="L202" s="198"/>
      <c r="M202" s="198"/>
      <c r="N202" s="198"/>
      <c r="O202" s="199" t="s">
        <v>105</v>
      </c>
      <c r="P202" s="537" t="s">
        <v>329</v>
      </c>
      <c r="Q202" s="537"/>
      <c r="R202" s="537"/>
      <c r="S202" s="436" t="s">
        <v>208</v>
      </c>
      <c r="T202" s="429"/>
      <c r="U202" s="429"/>
      <c r="V202" s="429"/>
      <c r="W202" s="431"/>
      <c r="X202" s="431"/>
      <c r="Y202" s="49" t="s">
        <v>174</v>
      </c>
      <c r="Z202" s="49"/>
      <c r="AA202" s="49"/>
      <c r="AB202" s="49"/>
      <c r="AC202" s="81"/>
      <c r="AD202" s="441"/>
      <c r="AF202" s="1" t="str">
        <f>+J204</f>
        <v>□</v>
      </c>
    </row>
    <row r="203" spans="3:44" ht="20.100000000000001" customHeight="1" x14ac:dyDescent="0.15">
      <c r="C203" s="501"/>
      <c r="D203" s="511"/>
      <c r="E203" s="35"/>
      <c r="F203" s="566"/>
      <c r="G203" s="511"/>
      <c r="H203" s="511"/>
      <c r="I203" s="512"/>
      <c r="J203" s="63" t="s">
        <v>105</v>
      </c>
      <c r="K203" s="456" t="s">
        <v>349</v>
      </c>
      <c r="L203" s="456"/>
      <c r="M203" s="456"/>
      <c r="N203" s="456"/>
      <c r="O203" s="456"/>
      <c r="P203" s="456"/>
      <c r="Q203" s="456"/>
      <c r="R203" s="457"/>
      <c r="S203" s="436" t="s">
        <v>212</v>
      </c>
      <c r="T203" s="429"/>
      <c r="U203" s="429"/>
      <c r="V203" s="429"/>
      <c r="W203" s="431"/>
      <c r="X203" s="431"/>
      <c r="Y203" s="49" t="s">
        <v>172</v>
      </c>
      <c r="Z203" s="97"/>
      <c r="AA203" s="97"/>
      <c r="AB203" s="49"/>
      <c r="AC203" s="81"/>
      <c r="AD203" s="441"/>
      <c r="AI203" s="160" t="s">
        <v>213</v>
      </c>
      <c r="AK203" s="45" t="str">
        <f>IF(W203&gt;0,IF(W203&lt;195,"◆195未満","●適合"),"■未答")</f>
        <v>■未答</v>
      </c>
    </row>
    <row r="204" spans="3:44" ht="20.100000000000001" customHeight="1" x14ac:dyDescent="0.15">
      <c r="C204" s="501"/>
      <c r="D204" s="511"/>
      <c r="E204" s="35"/>
      <c r="F204" s="566"/>
      <c r="G204" s="514"/>
      <c r="H204" s="514"/>
      <c r="I204" s="515"/>
      <c r="J204" s="63" t="s">
        <v>159</v>
      </c>
      <c r="K204" s="456" t="s">
        <v>350</v>
      </c>
      <c r="L204" s="456"/>
      <c r="M204" s="456"/>
      <c r="N204" s="456"/>
      <c r="O204" s="456"/>
      <c r="P204" s="456"/>
      <c r="Q204" s="456"/>
      <c r="R204" s="457"/>
      <c r="S204" s="56"/>
      <c r="T204" s="636" t="s">
        <v>215</v>
      </c>
      <c r="U204" s="636"/>
      <c r="V204" s="636"/>
      <c r="W204" s="636"/>
      <c r="X204" s="636"/>
      <c r="Y204" s="636"/>
      <c r="Z204" s="452">
        <f>+W202*2+W203</f>
        <v>0</v>
      </c>
      <c r="AA204" s="452"/>
      <c r="AB204" s="49" t="s">
        <v>216</v>
      </c>
      <c r="AC204" s="81"/>
      <c r="AD204" s="441"/>
      <c r="AI204" s="160" t="s">
        <v>217</v>
      </c>
      <c r="AK204" s="45" t="str">
        <f>IF(Z204&gt;0,IF(AND(Z204&gt;=550,Z204&lt;=650),"●適合","◆未達"),"■未答")</f>
        <v>■未答</v>
      </c>
    </row>
    <row r="205" spans="3:44" ht="20.100000000000001" customHeight="1" x14ac:dyDescent="0.15">
      <c r="C205" s="501"/>
      <c r="D205" s="511"/>
      <c r="E205" s="35"/>
      <c r="F205" s="566"/>
      <c r="G205" s="548" t="s">
        <v>351</v>
      </c>
      <c r="H205" s="548"/>
      <c r="I205" s="583"/>
      <c r="J205" s="37"/>
      <c r="K205" s="37"/>
      <c r="L205" s="37"/>
      <c r="M205" s="37"/>
      <c r="N205" s="37"/>
      <c r="O205" s="37"/>
      <c r="P205" s="37"/>
      <c r="Q205" s="37"/>
      <c r="R205" s="39"/>
      <c r="S205" s="484" t="s">
        <v>218</v>
      </c>
      <c r="T205" s="485"/>
      <c r="U205" s="485"/>
      <c r="V205" s="485"/>
      <c r="W205" s="454"/>
      <c r="X205" s="454"/>
      <c r="Y205" s="70" t="s">
        <v>146</v>
      </c>
      <c r="Z205" s="88"/>
      <c r="AA205" s="88"/>
      <c r="AB205" s="70"/>
      <c r="AC205" s="205"/>
      <c r="AD205" s="441"/>
      <c r="AI205" s="113" t="s">
        <v>219</v>
      </c>
      <c r="AK205" s="45" t="str">
        <f>IF(W205&gt;0,IF(W205&gt;30,"◆30超過","●適合"),"■未答")</f>
        <v>■未答</v>
      </c>
    </row>
    <row r="206" spans="3:44" ht="22.15" customHeight="1" x14ac:dyDescent="0.15">
      <c r="C206" s="501"/>
      <c r="D206" s="511"/>
      <c r="E206" s="35"/>
      <c r="F206" s="566"/>
      <c r="G206" s="508" t="s">
        <v>352</v>
      </c>
      <c r="H206" s="508"/>
      <c r="I206" s="509"/>
      <c r="J206" s="172"/>
      <c r="K206" s="106"/>
      <c r="L206" s="106"/>
      <c r="M206" s="106"/>
      <c r="N206" s="106"/>
      <c r="O206" s="106"/>
      <c r="P206" s="106"/>
      <c r="Q206" s="106"/>
      <c r="R206" s="106"/>
      <c r="S206" s="436" t="s">
        <v>353</v>
      </c>
      <c r="T206" s="429"/>
      <c r="U206" s="429"/>
      <c r="V206" s="429"/>
      <c r="W206" s="168" t="s">
        <v>155</v>
      </c>
      <c r="X206" s="49" t="s">
        <v>354</v>
      </c>
      <c r="Y206" s="49"/>
      <c r="Z206" s="168" t="s">
        <v>155</v>
      </c>
      <c r="AA206" s="49" t="s">
        <v>355</v>
      </c>
      <c r="AB206" s="49"/>
      <c r="AC206" s="81"/>
      <c r="AD206" s="441"/>
    </row>
    <row r="207" spans="3:44" ht="22.15" customHeight="1" x14ac:dyDescent="0.15">
      <c r="C207" s="501"/>
      <c r="D207" s="511"/>
      <c r="E207" s="35"/>
      <c r="F207" s="566"/>
      <c r="G207" s="514"/>
      <c r="H207" s="514"/>
      <c r="I207" s="515"/>
      <c r="J207" s="174"/>
      <c r="K207" s="95"/>
      <c r="L207" s="95"/>
      <c r="M207" s="95"/>
      <c r="N207" s="95"/>
      <c r="O207" s="168" t="s">
        <v>155</v>
      </c>
      <c r="P207" s="456" t="s">
        <v>329</v>
      </c>
      <c r="Q207" s="456"/>
      <c r="R207" s="456"/>
      <c r="S207" s="427" t="s">
        <v>356</v>
      </c>
      <c r="T207" s="428"/>
      <c r="U207" s="428"/>
      <c r="V207" s="428"/>
      <c r="W207" s="168" t="s">
        <v>357</v>
      </c>
      <c r="X207" s="97" t="s">
        <v>358</v>
      </c>
      <c r="Y207" s="97"/>
      <c r="Z207" s="168" t="s">
        <v>357</v>
      </c>
      <c r="AA207" s="97" t="s">
        <v>359</v>
      </c>
      <c r="AB207" s="97"/>
      <c r="AC207" s="99"/>
      <c r="AD207" s="441"/>
      <c r="AF207" s="42" t="str">
        <f>+O207</f>
        <v>□</v>
      </c>
      <c r="AI207" s="45" t="str">
        <f>IF(AF207&amp;AF208&amp;AF209="■□□","◎無し",IF(AF207&amp;AF208&amp;AF209="□■□","●適合",IF(AF207&amp;AF208&amp;AF209="□□■","◆未達",IF(AF207&amp;AF208&amp;AF209="□□□","■未答","▼矛盾"))))</f>
        <v>■未答</v>
      </c>
      <c r="AJ207" s="61"/>
      <c r="AM207" s="37" t="s">
        <v>110</v>
      </c>
      <c r="AN207" s="46" t="s">
        <v>111</v>
      </c>
      <c r="AO207" s="46" t="s">
        <v>112</v>
      </c>
      <c r="AP207" s="46" t="s">
        <v>113</v>
      </c>
      <c r="AQ207" s="46" t="s">
        <v>114</v>
      </c>
      <c r="AR207" s="46" t="s">
        <v>90</v>
      </c>
    </row>
    <row r="208" spans="3:44" ht="20.100000000000001" customHeight="1" x14ac:dyDescent="0.15">
      <c r="C208" s="501"/>
      <c r="D208" s="511"/>
      <c r="E208" s="35"/>
      <c r="F208" s="566"/>
      <c r="G208" s="508" t="s">
        <v>48</v>
      </c>
      <c r="H208" s="508"/>
      <c r="I208" s="509"/>
      <c r="J208" s="206" t="s">
        <v>115</v>
      </c>
      <c r="K208" s="456" t="s">
        <v>360</v>
      </c>
      <c r="L208" s="456"/>
      <c r="M208" s="456"/>
      <c r="N208" s="456"/>
      <c r="O208" s="456"/>
      <c r="P208" s="456"/>
      <c r="Q208" s="456"/>
      <c r="R208" s="457"/>
      <c r="S208" s="427" t="s">
        <v>601</v>
      </c>
      <c r="T208" s="428"/>
      <c r="U208" s="428"/>
      <c r="V208" s="428"/>
      <c r="W208" s="168" t="s">
        <v>159</v>
      </c>
      <c r="X208" s="450" t="s">
        <v>251</v>
      </c>
      <c r="Y208" s="450"/>
      <c r="Z208" s="168" t="s">
        <v>140</v>
      </c>
      <c r="AA208" s="451" t="s">
        <v>252</v>
      </c>
      <c r="AB208" s="428"/>
      <c r="AC208" s="179"/>
      <c r="AD208" s="441"/>
      <c r="AF208" s="1" t="str">
        <f>+J208</f>
        <v>□</v>
      </c>
      <c r="AI208" s="160" t="s">
        <v>163</v>
      </c>
      <c r="AK208" s="43" t="str">
        <f>IF(W208&amp;Z208="■□","◎過分",IF(W208&amp;Z208="□■","●適合",IF(W208&amp;Z208="□□","■未答","▼矛盾")))</f>
        <v>■未答</v>
      </c>
      <c r="AM208" s="37"/>
      <c r="AN208" s="43" t="s">
        <v>64</v>
      </c>
      <c r="AO208" s="43" t="s">
        <v>65</v>
      </c>
      <c r="AP208" s="43" t="s">
        <v>66</v>
      </c>
      <c r="AQ208" s="45" t="s">
        <v>91</v>
      </c>
      <c r="AR208" s="45" t="s">
        <v>67</v>
      </c>
    </row>
    <row r="209" spans="3:44" ht="20.100000000000001" customHeight="1" x14ac:dyDescent="0.15">
      <c r="C209" s="501"/>
      <c r="D209" s="511"/>
      <c r="E209" s="35"/>
      <c r="F209" s="566"/>
      <c r="G209" s="511"/>
      <c r="H209" s="511"/>
      <c r="I209" s="512"/>
      <c r="J209" s="206" t="s">
        <v>105</v>
      </c>
      <c r="K209" s="456" t="s">
        <v>361</v>
      </c>
      <c r="L209" s="456"/>
      <c r="M209" s="456"/>
      <c r="N209" s="456"/>
      <c r="O209" s="456"/>
      <c r="P209" s="456"/>
      <c r="Q209" s="456"/>
      <c r="R209" s="457"/>
      <c r="S209" s="427" t="s">
        <v>253</v>
      </c>
      <c r="T209" s="428"/>
      <c r="U209" s="428"/>
      <c r="V209" s="428"/>
      <c r="W209" s="428"/>
      <c r="X209" s="428"/>
      <c r="Y209" s="431"/>
      <c r="Z209" s="431"/>
      <c r="AA209" s="431"/>
      <c r="AB209" s="97" t="s">
        <v>254</v>
      </c>
      <c r="AC209" s="99"/>
      <c r="AD209" s="441"/>
      <c r="AF209" s="1" t="str">
        <f>+J209</f>
        <v>□</v>
      </c>
      <c r="AI209" s="160" t="s">
        <v>255</v>
      </c>
      <c r="AK209" s="45" t="str">
        <f>IF(Y209&gt;0,IF(Y209&lt;700,"◆低すぎ",IF(Y209&gt;900,"◆高すぎ","●適合")),"■未答")</f>
        <v>■未答</v>
      </c>
    </row>
    <row r="210" spans="3:44" ht="9.75" customHeight="1" x14ac:dyDescent="0.15">
      <c r="C210" s="501"/>
      <c r="D210" s="511"/>
      <c r="E210" s="35"/>
      <c r="F210" s="566"/>
      <c r="G210" s="511"/>
      <c r="H210" s="511"/>
      <c r="I210" s="512"/>
      <c r="J210" s="186"/>
      <c r="K210" s="207"/>
      <c r="L210" s="207"/>
      <c r="M210" s="207"/>
      <c r="N210" s="207"/>
      <c r="O210" s="207"/>
      <c r="P210" s="207"/>
      <c r="Q210" s="207"/>
      <c r="R210" s="208"/>
      <c r="S210" s="180"/>
      <c r="T210" s="104"/>
      <c r="U210" s="104"/>
      <c r="V210" s="104"/>
      <c r="W210" s="104"/>
      <c r="X210" s="104"/>
      <c r="Y210" s="209"/>
      <c r="Z210" s="209"/>
      <c r="AA210" s="209"/>
      <c r="AB210" s="88"/>
      <c r="AC210" s="90"/>
      <c r="AD210" s="442"/>
    </row>
    <row r="211" spans="3:44" ht="17.100000000000001" customHeight="1" x14ac:dyDescent="0.15">
      <c r="C211" s="501"/>
      <c r="D211" s="511"/>
      <c r="E211" s="494" t="s">
        <v>49</v>
      </c>
      <c r="F211" s="508"/>
      <c r="G211" s="508"/>
      <c r="H211" s="508"/>
      <c r="I211" s="509"/>
      <c r="J211" s="105"/>
      <c r="K211" s="198"/>
      <c r="L211" s="198"/>
      <c r="M211" s="198"/>
      <c r="N211" s="198"/>
      <c r="O211" s="198"/>
      <c r="P211" s="198"/>
      <c r="Q211" s="198"/>
      <c r="R211" s="201"/>
      <c r="S211" s="210"/>
      <c r="T211" s="109"/>
      <c r="U211" s="109"/>
      <c r="V211" s="109"/>
      <c r="W211" s="109"/>
      <c r="X211" s="109"/>
      <c r="Y211" s="203"/>
      <c r="Z211" s="203"/>
      <c r="AA211" s="203"/>
      <c r="AB211" s="92"/>
      <c r="AC211" s="80" t="s">
        <v>109</v>
      </c>
      <c r="AD211" s="440"/>
      <c r="AF211" s="42" t="str">
        <f>+O212</f>
        <v>□</v>
      </c>
      <c r="AI211" s="45" t="str">
        <f>IF(AF211&amp;AF212&amp;AF213="■□□","◎無し",IF(AF211&amp;AF212&amp;AF213="□■□","●適合",IF(AF211&amp;AF212&amp;AF213="□□■","◆未達",IF(AF211&amp;AF212&amp;AF213="□□□","■未答","▼矛盾"))))</f>
        <v>■未答</v>
      </c>
      <c r="AJ211" s="61"/>
      <c r="AM211" s="37" t="s">
        <v>110</v>
      </c>
      <c r="AN211" s="46" t="s">
        <v>111</v>
      </c>
      <c r="AO211" s="46" t="s">
        <v>112</v>
      </c>
      <c r="AP211" s="46" t="s">
        <v>113</v>
      </c>
      <c r="AQ211" s="46" t="s">
        <v>114</v>
      </c>
      <c r="AR211" s="46" t="s">
        <v>90</v>
      </c>
    </row>
    <row r="212" spans="3:44" ht="17.100000000000001" customHeight="1" x14ac:dyDescent="0.15">
      <c r="C212" s="501"/>
      <c r="D212" s="511"/>
      <c r="E212" s="510"/>
      <c r="F212" s="511"/>
      <c r="G212" s="511"/>
      <c r="H212" s="511"/>
      <c r="I212" s="512"/>
      <c r="J212" s="211"/>
      <c r="K212" s="207"/>
      <c r="L212" s="207"/>
      <c r="M212" s="211"/>
      <c r="N212" s="207"/>
      <c r="O212" s="168" t="s">
        <v>115</v>
      </c>
      <c r="P212" s="456" t="s">
        <v>329</v>
      </c>
      <c r="Q212" s="456"/>
      <c r="R212" s="457"/>
      <c r="S212" s="427" t="s">
        <v>601</v>
      </c>
      <c r="T212" s="428"/>
      <c r="U212" s="428"/>
      <c r="V212" s="428"/>
      <c r="W212" s="168" t="s">
        <v>159</v>
      </c>
      <c r="X212" s="450" t="s">
        <v>251</v>
      </c>
      <c r="Y212" s="450"/>
      <c r="Z212" s="168" t="s">
        <v>140</v>
      </c>
      <c r="AA212" s="451" t="s">
        <v>252</v>
      </c>
      <c r="AB212" s="428"/>
      <c r="AC212" s="179"/>
      <c r="AD212" s="441"/>
      <c r="AF212" s="1" t="str">
        <f>+J213</f>
        <v>□</v>
      </c>
      <c r="AI212" s="160" t="s">
        <v>163</v>
      </c>
      <c r="AK212" s="43" t="str">
        <f>IF(W212&amp;Z212="■□","◎過分",IF(W212&amp;Z212="□■","●適合",IF(W212&amp;Z212="□□","■未答","▼矛盾")))</f>
        <v>■未答</v>
      </c>
      <c r="AM212" s="37"/>
      <c r="AN212" s="43" t="s">
        <v>64</v>
      </c>
      <c r="AO212" s="43" t="s">
        <v>65</v>
      </c>
      <c r="AP212" s="43" t="s">
        <v>66</v>
      </c>
      <c r="AQ212" s="45" t="s">
        <v>91</v>
      </c>
      <c r="AR212" s="45" t="s">
        <v>67</v>
      </c>
    </row>
    <row r="213" spans="3:44" ht="17.100000000000001" customHeight="1" x14ac:dyDescent="0.15">
      <c r="C213" s="501"/>
      <c r="D213" s="511"/>
      <c r="E213" s="510"/>
      <c r="F213" s="511"/>
      <c r="G213" s="511"/>
      <c r="H213" s="511"/>
      <c r="I213" s="512"/>
      <c r="J213" s="168" t="s">
        <v>69</v>
      </c>
      <c r="K213" s="456" t="s">
        <v>362</v>
      </c>
      <c r="L213" s="456"/>
      <c r="M213" s="456"/>
      <c r="N213" s="456"/>
      <c r="O213" s="456"/>
      <c r="P213" s="456"/>
      <c r="Q213" s="456"/>
      <c r="R213" s="457"/>
      <c r="S213" s="427" t="s">
        <v>363</v>
      </c>
      <c r="T213" s="428"/>
      <c r="U213" s="428"/>
      <c r="V213" s="428"/>
      <c r="W213" s="428"/>
      <c r="X213" s="428"/>
      <c r="Y213" s="431"/>
      <c r="Z213" s="431"/>
      <c r="AA213" s="431"/>
      <c r="AB213" s="97" t="s">
        <v>254</v>
      </c>
      <c r="AC213" s="99"/>
      <c r="AD213" s="441"/>
      <c r="AF213" s="1" t="str">
        <f>+J214</f>
        <v>□</v>
      </c>
      <c r="AI213" s="160" t="s">
        <v>255</v>
      </c>
      <c r="AK213" s="45" t="str">
        <f>IF(Y213&gt;0,IF(Y213&lt;700,"◆低すぎ",IF(Y213&gt;900,"◆高すぎ","●適合")),"■未答")</f>
        <v>■未答</v>
      </c>
    </row>
    <row r="214" spans="3:44" ht="17.100000000000001" customHeight="1" x14ac:dyDescent="0.15">
      <c r="C214" s="501"/>
      <c r="D214" s="511"/>
      <c r="E214" s="510"/>
      <c r="F214" s="514"/>
      <c r="G214" s="514"/>
      <c r="H214" s="514"/>
      <c r="I214" s="515"/>
      <c r="J214" s="170" t="s">
        <v>71</v>
      </c>
      <c r="K214" s="486" t="s">
        <v>364</v>
      </c>
      <c r="L214" s="486"/>
      <c r="M214" s="486"/>
      <c r="N214" s="486"/>
      <c r="O214" s="486"/>
      <c r="P214" s="486"/>
      <c r="Q214" s="486"/>
      <c r="R214" s="487"/>
      <c r="S214" s="87"/>
      <c r="T214" s="88"/>
      <c r="U214" s="88"/>
      <c r="V214" s="88"/>
      <c r="W214" s="88"/>
      <c r="X214" s="88"/>
      <c r="Y214" s="88"/>
      <c r="Z214" s="88"/>
      <c r="AA214" s="88"/>
      <c r="AB214" s="88"/>
      <c r="AC214" s="90"/>
      <c r="AD214" s="441"/>
    </row>
    <row r="215" spans="3:44" ht="12" customHeight="1" x14ac:dyDescent="0.15">
      <c r="C215" s="501"/>
      <c r="D215" s="511"/>
      <c r="E215" s="71"/>
      <c r="F215" s="510" t="s">
        <v>50</v>
      </c>
      <c r="G215" s="511"/>
      <c r="H215" s="511"/>
      <c r="I215" s="512"/>
      <c r="J215" s="106"/>
      <c r="K215" s="106"/>
      <c r="L215" s="106"/>
      <c r="M215" s="106"/>
      <c r="N215" s="106"/>
      <c r="O215" s="106"/>
      <c r="P215" s="106"/>
      <c r="Q215" s="106"/>
      <c r="R215" s="107"/>
      <c r="S215" s="657" t="s">
        <v>365</v>
      </c>
      <c r="T215" s="658"/>
      <c r="U215" s="658"/>
      <c r="V215" s="658"/>
      <c r="W215" s="658"/>
      <c r="X215" s="658"/>
      <c r="Y215" s="658"/>
      <c r="Z215" s="658"/>
      <c r="AA215" s="658"/>
      <c r="AB215" s="658"/>
      <c r="AC215" s="659"/>
      <c r="AD215" s="441"/>
      <c r="AF215" s="42" t="str">
        <f>+J216</f>
        <v>□</v>
      </c>
      <c r="AI215" s="43" t="str">
        <f>IF(AF215&amp;AF216="■□","◎避け",IF(AF215&amp;AF216="□■","●無し",IF(AF215&amp;AF216="□□","■未答","▼矛盾")))</f>
        <v>■未答</v>
      </c>
      <c r="AJ215" s="44"/>
      <c r="AM215" s="37" t="s">
        <v>86</v>
      </c>
      <c r="AN215" s="46" t="s">
        <v>87</v>
      </c>
      <c r="AO215" s="46" t="s">
        <v>88</v>
      </c>
      <c r="AP215" s="46" t="s">
        <v>89</v>
      </c>
      <c r="AQ215" s="46" t="s">
        <v>90</v>
      </c>
    </row>
    <row r="216" spans="3:44" ht="12" customHeight="1" x14ac:dyDescent="0.15">
      <c r="C216" s="501"/>
      <c r="D216" s="511"/>
      <c r="E216" s="71"/>
      <c r="F216" s="510"/>
      <c r="G216" s="511"/>
      <c r="H216" s="511"/>
      <c r="I216" s="512"/>
      <c r="J216" s="168" t="s">
        <v>101</v>
      </c>
      <c r="K216" s="456" t="s">
        <v>366</v>
      </c>
      <c r="L216" s="456"/>
      <c r="M216" s="456"/>
      <c r="N216" s="456"/>
      <c r="O216" s="456"/>
      <c r="P216" s="456"/>
      <c r="Q216" s="456"/>
      <c r="R216" s="457"/>
      <c r="S216" s="652"/>
      <c r="T216" s="432"/>
      <c r="U216" s="432"/>
      <c r="V216" s="432"/>
      <c r="W216" s="432"/>
      <c r="X216" s="432"/>
      <c r="Y216" s="432"/>
      <c r="Z216" s="432"/>
      <c r="AA216" s="432"/>
      <c r="AB216" s="432"/>
      <c r="AC216" s="653"/>
      <c r="AD216" s="441"/>
      <c r="AF216" s="1" t="str">
        <f>+J217</f>
        <v>□</v>
      </c>
      <c r="AN216" s="43" t="s">
        <v>367</v>
      </c>
      <c r="AO216" s="43" t="s">
        <v>368</v>
      </c>
      <c r="AP216" s="45" t="s">
        <v>91</v>
      </c>
      <c r="AQ216" s="45" t="s">
        <v>67</v>
      </c>
    </row>
    <row r="217" spans="3:44" ht="12" customHeight="1" x14ac:dyDescent="0.15">
      <c r="C217" s="501"/>
      <c r="D217" s="511"/>
      <c r="E217" s="71"/>
      <c r="F217" s="510"/>
      <c r="G217" s="511"/>
      <c r="H217" s="511"/>
      <c r="I217" s="512"/>
      <c r="J217" s="168" t="s">
        <v>69</v>
      </c>
      <c r="K217" s="456" t="s">
        <v>369</v>
      </c>
      <c r="L217" s="456"/>
      <c r="M217" s="456"/>
      <c r="N217" s="456"/>
      <c r="O217" s="456"/>
      <c r="P217" s="456"/>
      <c r="Q217" s="456"/>
      <c r="R217" s="457"/>
      <c r="S217" s="652"/>
      <c r="T217" s="432"/>
      <c r="U217" s="432"/>
      <c r="V217" s="432"/>
      <c r="W217" s="432"/>
      <c r="X217" s="432"/>
      <c r="Y217" s="432"/>
      <c r="Z217" s="432"/>
      <c r="AA217" s="432"/>
      <c r="AB217" s="432"/>
      <c r="AC217" s="653"/>
      <c r="AD217" s="441"/>
    </row>
    <row r="218" spans="3:44" ht="26.25" customHeight="1" x14ac:dyDescent="0.15">
      <c r="C218" s="501"/>
      <c r="D218" s="511"/>
      <c r="E218" s="71"/>
      <c r="F218" s="513"/>
      <c r="G218" s="514"/>
      <c r="H218" s="514"/>
      <c r="I218" s="515"/>
      <c r="J218" s="101"/>
      <c r="K218" s="101"/>
      <c r="L218" s="101"/>
      <c r="M218" s="101"/>
      <c r="N218" s="101"/>
      <c r="O218" s="101"/>
      <c r="P218" s="101"/>
      <c r="Q218" s="101"/>
      <c r="R218" s="102"/>
      <c r="S218" s="654"/>
      <c r="T218" s="655"/>
      <c r="U218" s="655"/>
      <c r="V218" s="655"/>
      <c r="W218" s="655"/>
      <c r="X218" s="655"/>
      <c r="Y218" s="655"/>
      <c r="Z218" s="655"/>
      <c r="AA218" s="655"/>
      <c r="AB218" s="655"/>
      <c r="AC218" s="656"/>
      <c r="AD218" s="441"/>
    </row>
    <row r="219" spans="3:44" ht="12" customHeight="1" x14ac:dyDescent="0.15">
      <c r="C219" s="501"/>
      <c r="D219" s="511"/>
      <c r="E219" s="71"/>
      <c r="F219" s="494" t="s">
        <v>51</v>
      </c>
      <c r="G219" s="508"/>
      <c r="H219" s="508"/>
      <c r="I219" s="509"/>
      <c r="J219" s="106"/>
      <c r="K219" s="106"/>
      <c r="L219" s="106"/>
      <c r="M219" s="106"/>
      <c r="N219" s="106"/>
      <c r="O219" s="106"/>
      <c r="P219" s="106"/>
      <c r="Q219" s="106"/>
      <c r="R219" s="107"/>
      <c r="S219" s="657" t="s">
        <v>365</v>
      </c>
      <c r="T219" s="658"/>
      <c r="U219" s="658"/>
      <c r="V219" s="658"/>
      <c r="W219" s="658"/>
      <c r="X219" s="658"/>
      <c r="Y219" s="658"/>
      <c r="Z219" s="658"/>
      <c r="AA219" s="658"/>
      <c r="AB219" s="658"/>
      <c r="AC219" s="659"/>
      <c r="AD219" s="441"/>
      <c r="AF219" s="42" t="str">
        <f>+J220</f>
        <v>□</v>
      </c>
      <c r="AI219" s="43" t="str">
        <f>IF(AF219&amp;AF220="■□","◎避け",IF(AF219&amp;AF220="□■","●無し",IF(AF219&amp;AF220="□□","■未答","▼矛盾")))</f>
        <v>■未答</v>
      </c>
      <c r="AJ219" s="44"/>
      <c r="AM219" s="37" t="s">
        <v>86</v>
      </c>
      <c r="AN219" s="46" t="s">
        <v>87</v>
      </c>
      <c r="AO219" s="46" t="s">
        <v>88</v>
      </c>
      <c r="AP219" s="46" t="s">
        <v>89</v>
      </c>
      <c r="AQ219" s="46" t="s">
        <v>90</v>
      </c>
    </row>
    <row r="220" spans="3:44" ht="12" customHeight="1" x14ac:dyDescent="0.15">
      <c r="C220" s="501"/>
      <c r="D220" s="511"/>
      <c r="E220" s="71"/>
      <c r="F220" s="510"/>
      <c r="G220" s="511"/>
      <c r="H220" s="511"/>
      <c r="I220" s="512"/>
      <c r="J220" s="168" t="s">
        <v>101</v>
      </c>
      <c r="K220" s="456" t="s">
        <v>366</v>
      </c>
      <c r="L220" s="456"/>
      <c r="M220" s="456"/>
      <c r="N220" s="456"/>
      <c r="O220" s="456"/>
      <c r="P220" s="456"/>
      <c r="Q220" s="456"/>
      <c r="R220" s="457"/>
      <c r="S220" s="652"/>
      <c r="T220" s="432"/>
      <c r="U220" s="432"/>
      <c r="V220" s="432"/>
      <c r="W220" s="432"/>
      <c r="X220" s="432"/>
      <c r="Y220" s="432"/>
      <c r="Z220" s="432"/>
      <c r="AA220" s="432"/>
      <c r="AB220" s="432"/>
      <c r="AC220" s="653"/>
      <c r="AD220" s="441"/>
      <c r="AF220" s="1" t="str">
        <f>+J221</f>
        <v>□</v>
      </c>
      <c r="AN220" s="43" t="s">
        <v>367</v>
      </c>
      <c r="AO220" s="43" t="s">
        <v>368</v>
      </c>
      <c r="AP220" s="45" t="s">
        <v>91</v>
      </c>
      <c r="AQ220" s="45" t="s">
        <v>67</v>
      </c>
    </row>
    <row r="221" spans="3:44" ht="12" customHeight="1" x14ac:dyDescent="0.15">
      <c r="C221" s="501"/>
      <c r="D221" s="511"/>
      <c r="E221" s="71"/>
      <c r="F221" s="510"/>
      <c r="G221" s="511"/>
      <c r="H221" s="511"/>
      <c r="I221" s="512"/>
      <c r="J221" s="168" t="s">
        <v>69</v>
      </c>
      <c r="K221" s="456" t="s">
        <v>369</v>
      </c>
      <c r="L221" s="456"/>
      <c r="M221" s="456"/>
      <c r="N221" s="456"/>
      <c r="O221" s="456"/>
      <c r="P221" s="456"/>
      <c r="Q221" s="456"/>
      <c r="R221" s="457"/>
      <c r="S221" s="652"/>
      <c r="T221" s="432"/>
      <c r="U221" s="432"/>
      <c r="V221" s="432"/>
      <c r="W221" s="432"/>
      <c r="X221" s="432"/>
      <c r="Y221" s="432"/>
      <c r="Z221" s="432"/>
      <c r="AA221" s="432"/>
      <c r="AB221" s="432"/>
      <c r="AC221" s="653"/>
      <c r="AD221" s="441"/>
    </row>
    <row r="222" spans="3:44" ht="19.5" customHeight="1" x14ac:dyDescent="0.15">
      <c r="C222" s="706"/>
      <c r="D222" s="514"/>
      <c r="E222" s="84"/>
      <c r="F222" s="513"/>
      <c r="G222" s="514"/>
      <c r="H222" s="514"/>
      <c r="I222" s="515"/>
      <c r="J222" s="101"/>
      <c r="K222" s="101"/>
      <c r="L222" s="101"/>
      <c r="M222" s="101"/>
      <c r="N222" s="101"/>
      <c r="O222" s="101"/>
      <c r="P222" s="101"/>
      <c r="Q222" s="101"/>
      <c r="R222" s="102"/>
      <c r="S222" s="654"/>
      <c r="T222" s="655"/>
      <c r="U222" s="655"/>
      <c r="V222" s="655"/>
      <c r="W222" s="655"/>
      <c r="X222" s="655"/>
      <c r="Y222" s="655"/>
      <c r="Z222" s="655"/>
      <c r="AA222" s="655"/>
      <c r="AB222" s="655"/>
      <c r="AC222" s="656"/>
      <c r="AD222" s="442"/>
    </row>
    <row r="223" spans="3:44" ht="17.25" customHeight="1" x14ac:dyDescent="0.15">
      <c r="C223" s="501" t="s">
        <v>370</v>
      </c>
      <c r="D223" s="502"/>
      <c r="E223" s="629" t="s">
        <v>52</v>
      </c>
      <c r="F223" s="630"/>
      <c r="G223" s="630"/>
      <c r="H223" s="630"/>
      <c r="I223" s="631"/>
      <c r="J223" s="105"/>
      <c r="K223" s="181"/>
      <c r="L223" s="181"/>
      <c r="M223" s="181"/>
      <c r="N223" s="181"/>
      <c r="O223" s="181"/>
      <c r="P223" s="181"/>
      <c r="Q223" s="181"/>
      <c r="R223" s="182"/>
      <c r="S223" s="144"/>
      <c r="T223" s="79"/>
      <c r="U223" s="79"/>
      <c r="V223" s="79"/>
      <c r="W223" s="79"/>
      <c r="X223" s="79"/>
      <c r="Y223" s="79"/>
      <c r="Z223" s="79"/>
      <c r="AA223" s="79"/>
      <c r="AB223" s="79"/>
      <c r="AC223" s="80" t="s">
        <v>109</v>
      </c>
      <c r="AD223" s="647"/>
      <c r="AF223" s="42" t="str">
        <f>+J225</f>
        <v>□</v>
      </c>
      <c r="AI223" s="45" t="str">
        <f>IF(AF223&amp;AF224&amp;AF225="■□□","◎無し",IF(AF223&amp;AF224&amp;AF225="□■□","●適合",IF(AF223&amp;AF224&amp;AF225="□□■","◆未達",IF(AF223&amp;AF224&amp;AF225="□□□","■未答","▼矛盾"))))</f>
        <v>■未答</v>
      </c>
      <c r="AJ223" s="61"/>
      <c r="AM223" s="37" t="s">
        <v>110</v>
      </c>
      <c r="AN223" s="46" t="s">
        <v>111</v>
      </c>
      <c r="AO223" s="46" t="s">
        <v>112</v>
      </c>
      <c r="AP223" s="46" t="s">
        <v>113</v>
      </c>
      <c r="AQ223" s="46" t="s">
        <v>114</v>
      </c>
      <c r="AR223" s="46" t="s">
        <v>90</v>
      </c>
    </row>
    <row r="224" spans="3:44" ht="18" customHeight="1" x14ac:dyDescent="0.15">
      <c r="C224" s="501"/>
      <c r="D224" s="502"/>
      <c r="E224" s="629"/>
      <c r="F224" s="632"/>
      <c r="G224" s="632"/>
      <c r="H224" s="632"/>
      <c r="I224" s="633"/>
      <c r="J224" s="94"/>
      <c r="K224" s="51"/>
      <c r="L224" s="51"/>
      <c r="M224" s="51"/>
      <c r="N224" s="51"/>
      <c r="O224" s="51"/>
      <c r="P224" s="51"/>
      <c r="Q224" s="51"/>
      <c r="R224" s="52"/>
      <c r="S224" s="40" t="s">
        <v>115</v>
      </c>
      <c r="T224" s="429" t="s">
        <v>371</v>
      </c>
      <c r="U224" s="429"/>
      <c r="V224" s="429"/>
      <c r="W224" s="429"/>
      <c r="X224" s="429"/>
      <c r="Y224" s="429"/>
      <c r="Z224" s="429"/>
      <c r="AA224" s="429"/>
      <c r="AB224" s="429"/>
      <c r="AC224" s="430"/>
      <c r="AD224" s="647"/>
      <c r="AF224" s="1" t="str">
        <f>+J227</f>
        <v>□</v>
      </c>
      <c r="AM224" s="37"/>
      <c r="AN224" s="43" t="s">
        <v>64</v>
      </c>
      <c r="AO224" s="43" t="s">
        <v>65</v>
      </c>
      <c r="AP224" s="43" t="s">
        <v>66</v>
      </c>
      <c r="AQ224" s="45" t="s">
        <v>91</v>
      </c>
      <c r="AR224" s="45" t="s">
        <v>67</v>
      </c>
    </row>
    <row r="225" spans="3:45" ht="18" customHeight="1" x14ac:dyDescent="0.15">
      <c r="C225" s="501"/>
      <c r="D225" s="502"/>
      <c r="E225" s="629"/>
      <c r="F225" s="632"/>
      <c r="G225" s="632"/>
      <c r="H225" s="632"/>
      <c r="I225" s="633"/>
      <c r="J225" s="63" t="s">
        <v>69</v>
      </c>
      <c r="K225" s="37" t="s">
        <v>372</v>
      </c>
      <c r="L225" s="37"/>
      <c r="M225" s="37"/>
      <c r="N225" s="37"/>
      <c r="O225" s="37"/>
      <c r="P225" s="37"/>
      <c r="Q225" s="37"/>
      <c r="R225" s="39"/>
      <c r="S225" s="40" t="s">
        <v>122</v>
      </c>
      <c r="T225" s="428" t="s">
        <v>373</v>
      </c>
      <c r="U225" s="428"/>
      <c r="V225" s="428"/>
      <c r="W225" s="428"/>
      <c r="X225" s="428"/>
      <c r="Y225" s="428"/>
      <c r="Z225" s="428"/>
      <c r="AA225" s="428"/>
      <c r="AB225" s="428"/>
      <c r="AC225" s="451"/>
      <c r="AD225" s="647"/>
      <c r="AF225" s="1" t="str">
        <f>+J228</f>
        <v>□</v>
      </c>
    </row>
    <row r="226" spans="3:45" ht="17.25" customHeight="1" x14ac:dyDescent="0.15">
      <c r="C226" s="501"/>
      <c r="D226" s="502"/>
      <c r="E226" s="629"/>
      <c r="F226" s="632"/>
      <c r="G226" s="632"/>
      <c r="H226" s="632"/>
      <c r="I226" s="633"/>
      <c r="J226" s="94"/>
      <c r="K226" s="37"/>
      <c r="L226" s="37"/>
      <c r="M226" s="37"/>
      <c r="N226" s="37"/>
      <c r="O226" s="37"/>
      <c r="P226" s="37"/>
      <c r="Q226" s="37"/>
      <c r="R226" s="39"/>
      <c r="S226" s="48"/>
      <c r="T226" s="428"/>
      <c r="U226" s="428"/>
      <c r="V226" s="428"/>
      <c r="W226" s="428"/>
      <c r="X226" s="428"/>
      <c r="Y226" s="428"/>
      <c r="Z226" s="428"/>
      <c r="AA226" s="428"/>
      <c r="AB226" s="428"/>
      <c r="AC226" s="451"/>
      <c r="AD226" s="647"/>
    </row>
    <row r="227" spans="3:45" ht="23.1" customHeight="1" x14ac:dyDescent="0.15">
      <c r="C227" s="501"/>
      <c r="D227" s="502"/>
      <c r="E227" s="71"/>
      <c r="F227" s="491" t="s">
        <v>53</v>
      </c>
      <c r="G227" s="548"/>
      <c r="H227" s="548"/>
      <c r="I227" s="583"/>
      <c r="J227" s="63" t="s">
        <v>264</v>
      </c>
      <c r="K227" s="37" t="s">
        <v>186</v>
      </c>
      <c r="L227" s="37"/>
      <c r="M227" s="37"/>
      <c r="N227" s="37"/>
      <c r="O227" s="37"/>
      <c r="P227" s="37"/>
      <c r="Q227" s="37"/>
      <c r="R227" s="39"/>
      <c r="S227" s="427" t="s">
        <v>274</v>
      </c>
      <c r="T227" s="428"/>
      <c r="U227" s="428"/>
      <c r="V227" s="428"/>
      <c r="W227" s="428"/>
      <c r="X227" s="428"/>
      <c r="Y227" s="428"/>
      <c r="Z227" s="431"/>
      <c r="AA227" s="431"/>
      <c r="AB227" s="97" t="s">
        <v>275</v>
      </c>
      <c r="AC227" s="99"/>
      <c r="AD227" s="647"/>
      <c r="AI227" s="113" t="s">
        <v>276</v>
      </c>
      <c r="AK227" s="45" t="str">
        <f>IF(Z227&gt;0,IF(Z227&lt;650,"腰1100",IF(Z227&gt;=1100,"基準なし","床1100")),"■未答")</f>
        <v>■未答</v>
      </c>
    </row>
    <row r="228" spans="3:45" ht="23.1" customHeight="1" x14ac:dyDescent="0.15">
      <c r="C228" s="501"/>
      <c r="D228" s="502"/>
      <c r="E228" s="71"/>
      <c r="F228" s="491"/>
      <c r="G228" s="548"/>
      <c r="H228" s="548"/>
      <c r="I228" s="583"/>
      <c r="J228" s="63" t="s">
        <v>122</v>
      </c>
      <c r="K228" s="37" t="s">
        <v>278</v>
      </c>
      <c r="L228" s="37"/>
      <c r="M228" s="37"/>
      <c r="N228" s="37"/>
      <c r="O228" s="37"/>
      <c r="P228" s="37"/>
      <c r="Q228" s="37"/>
      <c r="R228" s="39"/>
      <c r="S228" s="427" t="s">
        <v>279</v>
      </c>
      <c r="T228" s="428"/>
      <c r="U228" s="428"/>
      <c r="V228" s="428"/>
      <c r="W228" s="428"/>
      <c r="X228" s="428"/>
      <c r="Y228" s="428"/>
      <c r="Z228" s="431"/>
      <c r="AA228" s="431"/>
      <c r="AB228" s="97" t="s">
        <v>172</v>
      </c>
      <c r="AC228" s="99"/>
      <c r="AD228" s="647"/>
      <c r="AI228" s="113" t="s">
        <v>280</v>
      </c>
      <c r="AK228" s="45" t="str">
        <f>IF(Z228&gt;0,IF(Z227&lt;650,IF(Z228&lt;1100,"◆未達","●適合"),IF(Z227&gt;=1100,"基準なし","◎不問")),"■未答")</f>
        <v>■未答</v>
      </c>
    </row>
    <row r="229" spans="3:45" ht="23.1" customHeight="1" x14ac:dyDescent="0.15">
      <c r="C229" s="501"/>
      <c r="D229" s="502"/>
      <c r="E229" s="71"/>
      <c r="F229" s="491"/>
      <c r="G229" s="548"/>
      <c r="H229" s="548"/>
      <c r="I229" s="583"/>
      <c r="J229" s="37"/>
      <c r="K229" s="37"/>
      <c r="L229" s="37"/>
      <c r="M229" s="37"/>
      <c r="N229" s="37"/>
      <c r="O229" s="37"/>
      <c r="P229" s="37"/>
      <c r="Q229" s="37"/>
      <c r="R229" s="39"/>
      <c r="S229" s="157" t="s">
        <v>281</v>
      </c>
      <c r="T229" s="97"/>
      <c r="U229" s="97"/>
      <c r="V229" s="97"/>
      <c r="W229" s="97"/>
      <c r="X229" s="97"/>
      <c r="Y229" s="97"/>
      <c r="Z229" s="431"/>
      <c r="AA229" s="431"/>
      <c r="AB229" s="97" t="s">
        <v>254</v>
      </c>
      <c r="AC229" s="99"/>
      <c r="AD229" s="647"/>
      <c r="AI229" s="113" t="s">
        <v>282</v>
      </c>
      <c r="AK229" s="45" t="str">
        <f>IF(Z227&gt;0,IF(Z227&gt;=300,IF(Z227&lt;650,"◎不問",IF(Z227&lt;1100,IF(Z229&lt;1100,"◆未達","●適合"),"基準なし")),IF(Z229&lt;1100,"◆未達","●適合")),"■未答")</f>
        <v>■未答</v>
      </c>
    </row>
    <row r="230" spans="3:45" ht="19.149999999999999" customHeight="1" x14ac:dyDescent="0.15">
      <c r="C230" s="501"/>
      <c r="D230" s="502"/>
      <c r="E230" s="71"/>
      <c r="F230" s="491" t="s">
        <v>374</v>
      </c>
      <c r="G230" s="548"/>
      <c r="H230" s="548"/>
      <c r="I230" s="583"/>
      <c r="J230" s="94"/>
      <c r="K230" s="95"/>
      <c r="L230" s="95"/>
      <c r="M230" s="37"/>
      <c r="N230" s="37"/>
      <c r="O230" s="37"/>
      <c r="P230" s="37"/>
      <c r="Q230" s="37"/>
      <c r="R230" s="39"/>
      <c r="S230" s="56"/>
      <c r="T230" s="49"/>
      <c r="U230" s="49"/>
      <c r="V230" s="49"/>
      <c r="W230" s="49"/>
      <c r="X230" s="49"/>
      <c r="Y230" s="49"/>
      <c r="Z230" s="49"/>
      <c r="AA230" s="49"/>
      <c r="AB230" s="49"/>
      <c r="AC230" s="49"/>
      <c r="AD230" s="647"/>
      <c r="AI230" s="113" t="s">
        <v>284</v>
      </c>
      <c r="AK230" s="45" t="str">
        <f>IF(Z227&gt;0,IF(Z229&gt;0,IF(Z227+Z228-Z229=0,"●相互OK","▼矛盾"),"■まだ片方"),"■未答")</f>
        <v>■未答</v>
      </c>
    </row>
    <row r="231" spans="3:45" ht="19.149999999999999" customHeight="1" x14ac:dyDescent="0.15">
      <c r="C231" s="501"/>
      <c r="D231" s="502"/>
      <c r="E231" s="71"/>
      <c r="F231" s="491"/>
      <c r="G231" s="548"/>
      <c r="H231" s="548"/>
      <c r="I231" s="583"/>
      <c r="J231" s="94"/>
      <c r="K231" s="95"/>
      <c r="L231" s="95"/>
      <c r="M231" s="37"/>
      <c r="N231" s="37"/>
      <c r="O231" s="37"/>
      <c r="P231" s="37"/>
      <c r="Q231" s="37"/>
      <c r="R231" s="39"/>
      <c r="S231" s="436" t="s">
        <v>302</v>
      </c>
      <c r="T231" s="429"/>
      <c r="U231" s="429"/>
      <c r="V231" s="429"/>
      <c r="W231" s="429"/>
      <c r="X231" s="429"/>
      <c r="Y231" s="429"/>
      <c r="Z231" s="431"/>
      <c r="AA231" s="431"/>
      <c r="AB231" s="49" t="s">
        <v>174</v>
      </c>
      <c r="AC231" s="49"/>
      <c r="AD231" s="647"/>
      <c r="AI231" s="113" t="s">
        <v>303</v>
      </c>
      <c r="AK231" s="45" t="str">
        <f>IF(Z231&gt;0,IF(Z231&gt;110,"◆未達","●適合"),"■未答")</f>
        <v>■未答</v>
      </c>
    </row>
    <row r="232" spans="3:45" ht="19.149999999999999" customHeight="1" thickBot="1" x14ac:dyDescent="0.2">
      <c r="C232" s="503"/>
      <c r="D232" s="504"/>
      <c r="E232" s="147"/>
      <c r="F232" s="529"/>
      <c r="G232" s="627"/>
      <c r="H232" s="627"/>
      <c r="I232" s="628"/>
      <c r="J232" s="154"/>
      <c r="K232" s="213"/>
      <c r="L232" s="213"/>
      <c r="M232" s="148"/>
      <c r="N232" s="148"/>
      <c r="O232" s="148"/>
      <c r="P232" s="148"/>
      <c r="Q232" s="148"/>
      <c r="R232" s="149"/>
      <c r="S232" s="151"/>
      <c r="T232" s="151"/>
      <c r="U232" s="151"/>
      <c r="V232" s="151"/>
      <c r="W232" s="151"/>
      <c r="X232" s="151"/>
      <c r="Y232" s="151"/>
      <c r="Z232" s="151"/>
      <c r="AA232" s="151"/>
      <c r="AB232" s="151"/>
      <c r="AC232" s="151"/>
      <c r="AD232" s="647"/>
    </row>
    <row r="233" spans="3:45" ht="17.100000000000001" customHeight="1" thickBot="1" x14ac:dyDescent="0.2">
      <c r="C233" s="590" t="s">
        <v>375</v>
      </c>
      <c r="D233" s="591"/>
      <c r="E233" s="516" t="s">
        <v>54</v>
      </c>
      <c r="F233" s="517"/>
      <c r="G233" s="517"/>
      <c r="H233" s="517"/>
      <c r="I233" s="518"/>
      <c r="J233" s="57" t="s">
        <v>333</v>
      </c>
      <c r="K233" s="30" t="s">
        <v>376</v>
      </c>
      <c r="L233" s="163"/>
      <c r="M233" s="163"/>
      <c r="N233" s="163"/>
      <c r="O233" s="163"/>
      <c r="P233" s="163"/>
      <c r="Q233" s="163"/>
      <c r="R233" s="164"/>
      <c r="S233" s="165"/>
      <c r="T233" s="166"/>
      <c r="U233" s="166"/>
      <c r="V233" s="166"/>
      <c r="W233" s="166"/>
      <c r="X233" s="166"/>
      <c r="Y233" s="166"/>
      <c r="Z233" s="166"/>
      <c r="AA233" s="166"/>
      <c r="AB233" s="166"/>
      <c r="AC233" s="166"/>
      <c r="AD233" s="643"/>
      <c r="AF233" s="42" t="str">
        <f>+J233</f>
        <v>□</v>
      </c>
      <c r="AI233" s="45" t="str">
        <f>IF(AF233&amp;AF234&amp;AF235&amp;AF236="■□□□","◎無し",IF(AF233&amp;AF234&amp;AF235&amp;AF236="□■□□","●適合",IF(AF233&amp;AF234&amp;AF235&amp;AF236="□□■□","◆未達",IF(AF233&amp;AF234&amp;AF235&amp;AF236="□□□■","◆未達",IF(AF233&amp;AF234&amp;AF235&amp;AF236="□□□□","■未答","▼矛盾")))))</f>
        <v>■未答</v>
      </c>
      <c r="AJ233" s="61"/>
      <c r="AM233" s="37" t="s">
        <v>95</v>
      </c>
      <c r="AN233" s="53" t="s">
        <v>97</v>
      </c>
      <c r="AO233" s="53" t="s">
        <v>96</v>
      </c>
      <c r="AP233" s="53" t="s">
        <v>98</v>
      </c>
      <c r="AQ233" s="53" t="s">
        <v>99</v>
      </c>
      <c r="AR233" s="53" t="s">
        <v>100</v>
      </c>
      <c r="AS233" s="53" t="s">
        <v>90</v>
      </c>
    </row>
    <row r="234" spans="3:45" ht="17.100000000000001" customHeight="1" thickBot="1" x14ac:dyDescent="0.2">
      <c r="C234" s="590"/>
      <c r="D234" s="591"/>
      <c r="E234" s="513"/>
      <c r="F234" s="514"/>
      <c r="G234" s="514"/>
      <c r="H234" s="514"/>
      <c r="I234" s="515"/>
      <c r="J234" s="170" t="s">
        <v>101</v>
      </c>
      <c r="K234" s="486" t="s">
        <v>377</v>
      </c>
      <c r="L234" s="486"/>
      <c r="M234" s="170" t="s">
        <v>122</v>
      </c>
      <c r="N234" s="486" t="s">
        <v>378</v>
      </c>
      <c r="O234" s="486"/>
      <c r="P234" s="170" t="s">
        <v>333</v>
      </c>
      <c r="Q234" s="486" t="s">
        <v>312</v>
      </c>
      <c r="R234" s="487"/>
      <c r="S234" s="157"/>
      <c r="T234" s="97"/>
      <c r="U234" s="97"/>
      <c r="V234" s="97"/>
      <c r="W234" s="97"/>
      <c r="X234" s="97"/>
      <c r="Y234" s="97"/>
      <c r="Z234" s="97"/>
      <c r="AA234" s="97"/>
      <c r="AB234" s="97"/>
      <c r="AC234" s="97"/>
      <c r="AD234" s="442"/>
      <c r="AF234" s="1" t="str">
        <f>+J234</f>
        <v>□</v>
      </c>
      <c r="AM234" s="37"/>
      <c r="AN234" s="43" t="s">
        <v>64</v>
      </c>
      <c r="AO234" s="43" t="s">
        <v>65</v>
      </c>
      <c r="AP234" s="43" t="s">
        <v>379</v>
      </c>
      <c r="AQ234" s="43" t="s">
        <v>66</v>
      </c>
      <c r="AR234" s="45" t="s">
        <v>91</v>
      </c>
      <c r="AS234" s="45" t="s">
        <v>67</v>
      </c>
    </row>
    <row r="235" spans="3:45" ht="22.15" customHeight="1" thickBot="1" x14ac:dyDescent="0.2">
      <c r="C235" s="590"/>
      <c r="D235" s="591"/>
      <c r="E235" s="494" t="s">
        <v>380</v>
      </c>
      <c r="F235" s="508"/>
      <c r="G235" s="508"/>
      <c r="H235" s="508"/>
      <c r="I235" s="509"/>
      <c r="J235" s="197"/>
      <c r="K235" s="198"/>
      <c r="L235" s="198"/>
      <c r="M235" s="197"/>
      <c r="N235" s="198"/>
      <c r="O235" s="199" t="s">
        <v>105</v>
      </c>
      <c r="P235" s="537" t="s">
        <v>329</v>
      </c>
      <c r="Q235" s="537"/>
      <c r="R235" s="538"/>
      <c r="S235" s="200" t="s">
        <v>105</v>
      </c>
      <c r="T235" s="705" t="s">
        <v>381</v>
      </c>
      <c r="U235" s="705"/>
      <c r="V235" s="705"/>
      <c r="W235" s="705"/>
      <c r="X235" s="705"/>
      <c r="Y235" s="705"/>
      <c r="Z235" s="705"/>
      <c r="AA235" s="705"/>
      <c r="AB235" s="705"/>
      <c r="AC235" s="707"/>
      <c r="AD235" s="440"/>
      <c r="AF235" s="1" t="str">
        <f>+M234</f>
        <v>□</v>
      </c>
    </row>
    <row r="236" spans="3:45" ht="22.15" customHeight="1" thickBot="1" x14ac:dyDescent="0.2">
      <c r="C236" s="590"/>
      <c r="D236" s="591"/>
      <c r="E236" s="510"/>
      <c r="F236" s="511"/>
      <c r="G236" s="511"/>
      <c r="H236" s="511"/>
      <c r="I236" s="512"/>
      <c r="J236" s="170" t="s">
        <v>69</v>
      </c>
      <c r="K236" s="486" t="s">
        <v>311</v>
      </c>
      <c r="L236" s="486"/>
      <c r="M236" s="170" t="s">
        <v>140</v>
      </c>
      <c r="N236" s="486" t="s">
        <v>312</v>
      </c>
      <c r="O236" s="486"/>
      <c r="P236" s="486"/>
      <c r="Q236" s="101"/>
      <c r="R236" s="102"/>
      <c r="S236" s="216" t="s">
        <v>122</v>
      </c>
      <c r="T236" s="664" t="s">
        <v>382</v>
      </c>
      <c r="U236" s="664"/>
      <c r="V236" s="664"/>
      <c r="W236" s="664"/>
      <c r="X236" s="664"/>
      <c r="Y236" s="664"/>
      <c r="Z236" s="664"/>
      <c r="AA236" s="664"/>
      <c r="AB236" s="664"/>
      <c r="AC236" s="665"/>
      <c r="AD236" s="442"/>
      <c r="AF236" s="1" t="str">
        <f>+P234</f>
        <v>□</v>
      </c>
    </row>
    <row r="237" spans="3:45" ht="17.100000000000001" customHeight="1" thickBot="1" x14ac:dyDescent="0.2">
      <c r="C237" s="590"/>
      <c r="D237" s="591"/>
      <c r="E237" s="35"/>
      <c r="F237" s="494" t="s">
        <v>47</v>
      </c>
      <c r="G237" s="508"/>
      <c r="H237" s="508"/>
      <c r="I237" s="509"/>
      <c r="J237" s="105"/>
      <c r="K237" s="198"/>
      <c r="L237" s="198"/>
      <c r="M237" s="198"/>
      <c r="N237" s="198"/>
      <c r="O237" s="199" t="s">
        <v>383</v>
      </c>
      <c r="P237" s="537" t="s">
        <v>329</v>
      </c>
      <c r="Q237" s="537"/>
      <c r="R237" s="537"/>
      <c r="S237" s="436" t="s">
        <v>208</v>
      </c>
      <c r="T237" s="429"/>
      <c r="U237" s="429"/>
      <c r="V237" s="429"/>
      <c r="W237" s="431"/>
      <c r="X237" s="431"/>
      <c r="Y237" s="49" t="s">
        <v>174</v>
      </c>
      <c r="Z237" s="49"/>
      <c r="AA237" s="49"/>
      <c r="AB237" s="49"/>
      <c r="AC237" s="81"/>
      <c r="AD237" s="440"/>
      <c r="AF237" s="42" t="str">
        <f>+O235</f>
        <v>□</v>
      </c>
      <c r="AI237" s="45" t="str">
        <f>IF(AF237&amp;AF238&amp;AF239="■□□","◎無し",IF(AF237&amp;AF238&amp;AF239="□■□","●適合",IF(AF237&amp;AF238&amp;AF239="□□■","◆未達",IF(AF237&amp;AF238&amp;AF239="□□□","■未答","▼矛盾"))))</f>
        <v>■未答</v>
      </c>
      <c r="AJ237" s="61"/>
      <c r="AM237" s="37" t="s">
        <v>110</v>
      </c>
      <c r="AN237" s="46" t="s">
        <v>111</v>
      </c>
      <c r="AO237" s="46" t="s">
        <v>112</v>
      </c>
      <c r="AP237" s="46" t="s">
        <v>113</v>
      </c>
      <c r="AQ237" s="46" t="s">
        <v>114</v>
      </c>
      <c r="AR237" s="46" t="s">
        <v>90</v>
      </c>
    </row>
    <row r="238" spans="3:45" ht="17.100000000000001" customHeight="1" thickBot="1" x14ac:dyDescent="0.2">
      <c r="C238" s="590"/>
      <c r="D238" s="591"/>
      <c r="E238" s="35"/>
      <c r="F238" s="510"/>
      <c r="G238" s="511"/>
      <c r="H238" s="511"/>
      <c r="I238" s="512"/>
      <c r="J238" s="63" t="s">
        <v>115</v>
      </c>
      <c r="K238" s="456" t="s">
        <v>349</v>
      </c>
      <c r="L238" s="456"/>
      <c r="M238" s="456"/>
      <c r="N238" s="456"/>
      <c r="O238" s="456"/>
      <c r="P238" s="456"/>
      <c r="Q238" s="456"/>
      <c r="R238" s="457"/>
      <c r="S238" s="436" t="s">
        <v>212</v>
      </c>
      <c r="T238" s="429"/>
      <c r="U238" s="429"/>
      <c r="V238" s="429"/>
      <c r="W238" s="431"/>
      <c r="X238" s="431"/>
      <c r="Y238" s="49" t="s">
        <v>172</v>
      </c>
      <c r="Z238" s="97"/>
      <c r="AA238" s="97"/>
      <c r="AB238" s="49"/>
      <c r="AC238" s="81"/>
      <c r="AD238" s="441"/>
      <c r="AF238" s="1" t="str">
        <f>+J236</f>
        <v>□</v>
      </c>
      <c r="AI238" s="160" t="s">
        <v>213</v>
      </c>
      <c r="AK238" s="45" t="str">
        <f>IF(W238&gt;0,IF(W238&lt;240,"◆240未満","●適合"),"■未答")</f>
        <v>■未答</v>
      </c>
      <c r="AM238" s="37"/>
      <c r="AN238" s="43" t="s">
        <v>64</v>
      </c>
      <c r="AO238" s="43" t="s">
        <v>65</v>
      </c>
      <c r="AP238" s="43" t="s">
        <v>66</v>
      </c>
      <c r="AQ238" s="45" t="s">
        <v>91</v>
      </c>
      <c r="AR238" s="45" t="s">
        <v>67</v>
      </c>
    </row>
    <row r="239" spans="3:45" ht="17.100000000000001" customHeight="1" thickBot="1" x14ac:dyDescent="0.2">
      <c r="C239" s="590"/>
      <c r="D239" s="591"/>
      <c r="E239" s="35"/>
      <c r="F239" s="513"/>
      <c r="G239" s="514"/>
      <c r="H239" s="514"/>
      <c r="I239" s="515"/>
      <c r="J239" s="63" t="s">
        <v>105</v>
      </c>
      <c r="K239" s="456" t="s">
        <v>350</v>
      </c>
      <c r="L239" s="456"/>
      <c r="M239" s="456"/>
      <c r="N239" s="456"/>
      <c r="O239" s="456"/>
      <c r="P239" s="456"/>
      <c r="Q239" s="456"/>
      <c r="R239" s="457"/>
      <c r="S239" s="56"/>
      <c r="T239" s="636" t="s">
        <v>215</v>
      </c>
      <c r="U239" s="636"/>
      <c r="V239" s="636"/>
      <c r="W239" s="636"/>
      <c r="X239" s="636"/>
      <c r="Y239" s="636"/>
      <c r="Z239" s="452">
        <f>+W237*2+W238</f>
        <v>0</v>
      </c>
      <c r="AA239" s="452"/>
      <c r="AB239" s="49" t="s">
        <v>216</v>
      </c>
      <c r="AC239" s="81"/>
      <c r="AD239" s="441"/>
      <c r="AF239" s="1" t="str">
        <f>+M236</f>
        <v>□</v>
      </c>
      <c r="AI239" s="160" t="s">
        <v>217</v>
      </c>
      <c r="AK239" s="45" t="str">
        <f>IF(Z239&gt;0,IF(AND(Z239&gt;=550,Z239&lt;=650),"●適合","◆未達"),"■未答")</f>
        <v>■未答</v>
      </c>
    </row>
    <row r="240" spans="3:45" ht="32.1" customHeight="1" thickBot="1" x14ac:dyDescent="0.2">
      <c r="C240" s="590"/>
      <c r="D240" s="591"/>
      <c r="E240" s="35"/>
      <c r="F240" s="491" t="s">
        <v>351</v>
      </c>
      <c r="G240" s="548"/>
      <c r="H240" s="548"/>
      <c r="I240" s="583"/>
      <c r="J240" s="85"/>
      <c r="K240" s="85"/>
      <c r="L240" s="85"/>
      <c r="M240" s="85"/>
      <c r="N240" s="85"/>
      <c r="O240" s="85"/>
      <c r="P240" s="85"/>
      <c r="Q240" s="85"/>
      <c r="R240" s="86"/>
      <c r="S240" s="436" t="s">
        <v>218</v>
      </c>
      <c r="T240" s="429"/>
      <c r="U240" s="429"/>
      <c r="V240" s="429"/>
      <c r="W240" s="431"/>
      <c r="X240" s="431"/>
      <c r="Y240" s="49" t="s">
        <v>146</v>
      </c>
      <c r="Z240" s="97"/>
      <c r="AA240" s="97"/>
      <c r="AB240" s="49"/>
      <c r="AC240" s="81"/>
      <c r="AD240" s="442"/>
      <c r="AF240" s="42" t="str">
        <f>+O237</f>
        <v>□</v>
      </c>
      <c r="AI240" s="113" t="s">
        <v>219</v>
      </c>
      <c r="AK240" s="45" t="str">
        <f>IF(W240&gt;0,IF(W240&gt;30,"◆30超過","●適合"),"■未答")</f>
        <v>■未答</v>
      </c>
      <c r="AM240" s="37" t="s">
        <v>110</v>
      </c>
      <c r="AN240" s="46" t="s">
        <v>111</v>
      </c>
      <c r="AO240" s="46" t="s">
        <v>112</v>
      </c>
      <c r="AP240" s="46" t="s">
        <v>113</v>
      </c>
      <c r="AQ240" s="46" t="s">
        <v>114</v>
      </c>
      <c r="AR240" s="46" t="s">
        <v>90</v>
      </c>
    </row>
    <row r="241" spans="3:44" ht="24" customHeight="1" thickBot="1" x14ac:dyDescent="0.2">
      <c r="C241" s="590"/>
      <c r="D241" s="591"/>
      <c r="E241" s="35"/>
      <c r="F241" s="494" t="s">
        <v>384</v>
      </c>
      <c r="G241" s="508"/>
      <c r="H241" s="508"/>
      <c r="I241" s="509"/>
      <c r="J241" s="172"/>
      <c r="K241" s="106"/>
      <c r="L241" s="106"/>
      <c r="M241" s="106"/>
      <c r="N241" s="106"/>
      <c r="O241" s="199" t="s">
        <v>115</v>
      </c>
      <c r="P241" s="537" t="s">
        <v>329</v>
      </c>
      <c r="Q241" s="537"/>
      <c r="R241" s="537"/>
      <c r="S241" s="669" t="s">
        <v>353</v>
      </c>
      <c r="T241" s="667"/>
      <c r="U241" s="667"/>
      <c r="V241" s="667"/>
      <c r="W241" s="199" t="s">
        <v>155</v>
      </c>
      <c r="X241" s="79" t="s">
        <v>354</v>
      </c>
      <c r="Y241" s="79"/>
      <c r="Z241" s="199" t="s">
        <v>155</v>
      </c>
      <c r="AA241" s="79" t="s">
        <v>355</v>
      </c>
      <c r="AB241" s="79"/>
      <c r="AC241" s="217"/>
      <c r="AD241" s="440"/>
      <c r="AF241" s="1" t="str">
        <f>+J238</f>
        <v>□</v>
      </c>
      <c r="AI241" s="45" t="str">
        <f>IF(AF240&amp;AF241&amp;AF242="■□□","◎無し",IF(AF240&amp;AF241&amp;AF242="□■□","●適合",IF(AF240&amp;AF241&amp;AF242="□□■","◆未達",IF(AF240&amp;AF241&amp;AF242="□□□","■未答","▼矛盾"))))</f>
        <v>■未答</v>
      </c>
      <c r="AM241" s="37"/>
      <c r="AN241" s="43" t="s">
        <v>64</v>
      </c>
      <c r="AO241" s="43" t="s">
        <v>65</v>
      </c>
      <c r="AP241" s="43" t="s">
        <v>66</v>
      </c>
      <c r="AQ241" s="45" t="s">
        <v>91</v>
      </c>
      <c r="AR241" s="45" t="s">
        <v>67</v>
      </c>
    </row>
    <row r="242" spans="3:44" ht="24" customHeight="1" thickBot="1" x14ac:dyDescent="0.2">
      <c r="C242" s="590"/>
      <c r="D242" s="591"/>
      <c r="E242" s="35"/>
      <c r="F242" s="513"/>
      <c r="G242" s="514"/>
      <c r="H242" s="514"/>
      <c r="I242" s="515"/>
      <c r="J242" s="206" t="s">
        <v>105</v>
      </c>
      <c r="K242" s="456" t="s">
        <v>360</v>
      </c>
      <c r="L242" s="456"/>
      <c r="M242" s="456"/>
      <c r="N242" s="456"/>
      <c r="O242" s="456"/>
      <c r="P242" s="456"/>
      <c r="Q242" s="456"/>
      <c r="R242" s="457"/>
      <c r="S242" s="427" t="s">
        <v>356</v>
      </c>
      <c r="T242" s="428"/>
      <c r="U242" s="428"/>
      <c r="V242" s="428"/>
      <c r="W242" s="168" t="s">
        <v>357</v>
      </c>
      <c r="X242" s="97" t="s">
        <v>358</v>
      </c>
      <c r="Y242" s="97"/>
      <c r="Z242" s="168" t="s">
        <v>357</v>
      </c>
      <c r="AA242" s="97" t="s">
        <v>359</v>
      </c>
      <c r="AB242" s="97"/>
      <c r="AC242" s="99"/>
      <c r="AD242" s="441"/>
      <c r="AF242" s="1" t="str">
        <f>+J239</f>
        <v>□</v>
      </c>
    </row>
    <row r="243" spans="3:44" ht="24" customHeight="1" thickBot="1" x14ac:dyDescent="0.2">
      <c r="C243" s="590"/>
      <c r="D243" s="591"/>
      <c r="E243" s="35"/>
      <c r="F243" s="494" t="s">
        <v>48</v>
      </c>
      <c r="G243" s="508"/>
      <c r="H243" s="508"/>
      <c r="I243" s="509"/>
      <c r="J243" s="186"/>
      <c r="K243" s="51"/>
      <c r="L243" s="51"/>
      <c r="M243" s="51"/>
      <c r="N243" s="51"/>
      <c r="O243" s="51"/>
      <c r="P243" s="51"/>
      <c r="Q243" s="51"/>
      <c r="R243" s="52"/>
      <c r="S243" s="56"/>
      <c r="T243" s="49"/>
      <c r="U243" s="49"/>
      <c r="V243" s="49"/>
      <c r="W243" s="49"/>
      <c r="X243" s="49"/>
      <c r="Y243" s="49"/>
      <c r="Z243" s="49"/>
      <c r="AA243" s="49"/>
      <c r="AB243" s="49"/>
      <c r="AC243" s="81"/>
      <c r="AD243" s="441"/>
    </row>
    <row r="244" spans="3:44" ht="24" customHeight="1" thickBot="1" x14ac:dyDescent="0.2">
      <c r="C244" s="590"/>
      <c r="D244" s="591"/>
      <c r="E244" s="71"/>
      <c r="F244" s="510"/>
      <c r="G244" s="511"/>
      <c r="H244" s="511"/>
      <c r="I244" s="512"/>
      <c r="J244" s="206" t="s">
        <v>357</v>
      </c>
      <c r="K244" s="456" t="s">
        <v>361</v>
      </c>
      <c r="L244" s="456"/>
      <c r="M244" s="456"/>
      <c r="N244" s="456"/>
      <c r="O244" s="456"/>
      <c r="P244" s="456"/>
      <c r="Q244" s="456"/>
      <c r="R244" s="457"/>
      <c r="S244" s="427" t="s">
        <v>601</v>
      </c>
      <c r="T244" s="428"/>
      <c r="U244" s="428"/>
      <c r="V244" s="428"/>
      <c r="W244" s="168" t="s">
        <v>159</v>
      </c>
      <c r="X244" s="450" t="s">
        <v>251</v>
      </c>
      <c r="Y244" s="450"/>
      <c r="Z244" s="168" t="s">
        <v>140</v>
      </c>
      <c r="AA244" s="451" t="s">
        <v>252</v>
      </c>
      <c r="AB244" s="428"/>
      <c r="AC244" s="179"/>
      <c r="AD244" s="441"/>
      <c r="AF244" s="42" t="str">
        <f>+O241</f>
        <v>□</v>
      </c>
      <c r="AI244" s="45" t="str">
        <f>IF(AF244&amp;AF245&amp;AF246="■□□","◎無し",IF(AF244&amp;AF245&amp;AF246="□■□","●適合",IF(AF244&amp;AF245&amp;AF246="□□■","◆未達",IF(AF244&amp;AF245&amp;AF246="□□□","■未答","▼矛盾"))))</f>
        <v>■未答</v>
      </c>
      <c r="AJ244" s="61"/>
      <c r="AM244" s="37" t="s">
        <v>110</v>
      </c>
      <c r="AN244" s="46" t="s">
        <v>111</v>
      </c>
      <c r="AO244" s="46" t="s">
        <v>112</v>
      </c>
      <c r="AP244" s="46" t="s">
        <v>113</v>
      </c>
      <c r="AQ244" s="46" t="s">
        <v>114</v>
      </c>
      <c r="AR244" s="46" t="s">
        <v>90</v>
      </c>
    </row>
    <row r="245" spans="3:44" ht="24" customHeight="1" thickBot="1" x14ac:dyDescent="0.2">
      <c r="C245" s="590"/>
      <c r="D245" s="591"/>
      <c r="E245" s="71"/>
      <c r="F245" s="513"/>
      <c r="G245" s="514"/>
      <c r="H245" s="514"/>
      <c r="I245" s="515"/>
      <c r="J245" s="218"/>
      <c r="K245" s="486"/>
      <c r="L245" s="486"/>
      <c r="M245" s="486"/>
      <c r="N245" s="486"/>
      <c r="O245" s="486"/>
      <c r="P245" s="486"/>
      <c r="Q245" s="486"/>
      <c r="R245" s="487"/>
      <c r="S245" s="702" t="s">
        <v>253</v>
      </c>
      <c r="T245" s="664"/>
      <c r="U245" s="664"/>
      <c r="V245" s="664"/>
      <c r="W245" s="664"/>
      <c r="X245" s="664"/>
      <c r="Y245" s="454"/>
      <c r="Z245" s="454"/>
      <c r="AA245" s="454"/>
      <c r="AB245" s="88" t="s">
        <v>254</v>
      </c>
      <c r="AC245" s="90"/>
      <c r="AD245" s="442"/>
      <c r="AF245" s="1" t="str">
        <f>+J242</f>
        <v>□</v>
      </c>
      <c r="AM245" s="37"/>
      <c r="AN245" s="43" t="s">
        <v>64</v>
      </c>
      <c r="AO245" s="43" t="s">
        <v>65</v>
      </c>
      <c r="AP245" s="43" t="s">
        <v>66</v>
      </c>
      <c r="AQ245" s="45" t="s">
        <v>91</v>
      </c>
      <c r="AR245" s="45" t="s">
        <v>67</v>
      </c>
    </row>
    <row r="246" spans="3:44" ht="20.100000000000001" customHeight="1" thickBot="1" x14ac:dyDescent="0.2">
      <c r="C246" s="590"/>
      <c r="D246" s="591"/>
      <c r="E246" s="709" t="s">
        <v>55</v>
      </c>
      <c r="F246" s="630"/>
      <c r="G246" s="630"/>
      <c r="H246" s="630"/>
      <c r="I246" s="631"/>
      <c r="J246" s="105"/>
      <c r="K246" s="181"/>
      <c r="L246" s="181"/>
      <c r="M246" s="181"/>
      <c r="N246" s="181"/>
      <c r="O246" s="181"/>
      <c r="P246" s="181"/>
      <c r="Q246" s="181"/>
      <c r="R246" s="182"/>
      <c r="S246" s="144"/>
      <c r="T246" s="79"/>
      <c r="U246" s="79"/>
      <c r="V246" s="79"/>
      <c r="W246" s="79"/>
      <c r="X246" s="79"/>
      <c r="Y246" s="79"/>
      <c r="Z246" s="79"/>
      <c r="AA246" s="79"/>
      <c r="AB246" s="79"/>
      <c r="AC246" s="79"/>
      <c r="AD246" s="446"/>
      <c r="AF246" s="1" t="str">
        <f>+J244</f>
        <v>□</v>
      </c>
    </row>
    <row r="247" spans="3:44" ht="20.100000000000001" customHeight="1" thickBot="1" x14ac:dyDescent="0.2">
      <c r="C247" s="590"/>
      <c r="D247" s="591"/>
      <c r="E247" s="629"/>
      <c r="F247" s="632"/>
      <c r="G247" s="632"/>
      <c r="H247" s="632"/>
      <c r="I247" s="633"/>
      <c r="J247" s="94"/>
      <c r="K247" s="51"/>
      <c r="L247" s="51"/>
      <c r="M247" s="51"/>
      <c r="N247" s="51"/>
      <c r="O247" s="51"/>
      <c r="P247" s="51"/>
      <c r="Q247" s="51"/>
      <c r="R247" s="52"/>
      <c r="S247" s="40" t="s">
        <v>105</v>
      </c>
      <c r="T247" s="429" t="s">
        <v>385</v>
      </c>
      <c r="U247" s="429"/>
      <c r="V247" s="429"/>
      <c r="W247" s="429"/>
      <c r="X247" s="429"/>
      <c r="Y247" s="429"/>
      <c r="Z247" s="429"/>
      <c r="AA247" s="429"/>
      <c r="AB247" s="429"/>
      <c r="AC247" s="430"/>
      <c r="AD247" s="447"/>
      <c r="AF247" s="42" t="str">
        <f>+J248</f>
        <v>□</v>
      </c>
      <c r="AI247" s="45" t="str">
        <f>IF(AF247&amp;AF248&amp;AF249="■□□","◎無し",IF(AF247&amp;AF248&amp;AF249="□■□","●適合",IF(AF247&amp;AF248&amp;AF249="□□■","◆未達",IF(AF247&amp;AF248&amp;AF249="□□□","■未答","▼矛盾"))))</f>
        <v>■未答</v>
      </c>
      <c r="AJ247" s="61"/>
      <c r="AM247" s="37" t="s">
        <v>110</v>
      </c>
      <c r="AN247" s="46" t="s">
        <v>111</v>
      </c>
      <c r="AO247" s="46" t="s">
        <v>112</v>
      </c>
      <c r="AP247" s="46" t="s">
        <v>113</v>
      </c>
      <c r="AQ247" s="46" t="s">
        <v>114</v>
      </c>
      <c r="AR247" s="46" t="s">
        <v>90</v>
      </c>
    </row>
    <row r="248" spans="3:44" ht="20.100000000000001" customHeight="1" thickBot="1" x14ac:dyDescent="0.2">
      <c r="C248" s="590"/>
      <c r="D248" s="591"/>
      <c r="E248" s="629"/>
      <c r="F248" s="632"/>
      <c r="G248" s="632"/>
      <c r="H248" s="632"/>
      <c r="I248" s="633"/>
      <c r="J248" s="63" t="s">
        <v>101</v>
      </c>
      <c r="K248" s="356" t="s">
        <v>372</v>
      </c>
      <c r="L248" s="37"/>
      <c r="M248" s="37"/>
      <c r="N248" s="357"/>
      <c r="O248" s="37"/>
      <c r="P248" s="37"/>
      <c r="Q248" s="37"/>
      <c r="R248" s="39"/>
      <c r="S248" s="40" t="s">
        <v>122</v>
      </c>
      <c r="T248" s="428" t="s">
        <v>269</v>
      </c>
      <c r="U248" s="428"/>
      <c r="V248" s="428"/>
      <c r="W248" s="428"/>
      <c r="X248" s="428"/>
      <c r="Y248" s="428"/>
      <c r="Z248" s="428"/>
      <c r="AA248" s="428"/>
      <c r="AB248" s="428"/>
      <c r="AC248" s="451"/>
      <c r="AD248" s="447"/>
      <c r="AF248" s="1" t="str">
        <f>+J250</f>
        <v>□</v>
      </c>
      <c r="AM248" s="37"/>
      <c r="AN248" s="43" t="s">
        <v>64</v>
      </c>
      <c r="AO248" s="43" t="s">
        <v>65</v>
      </c>
      <c r="AP248" s="43" t="s">
        <v>66</v>
      </c>
      <c r="AQ248" s="45" t="s">
        <v>91</v>
      </c>
      <c r="AR248" s="45" t="s">
        <v>67</v>
      </c>
    </row>
    <row r="249" spans="3:44" ht="20.100000000000001" customHeight="1" thickBot="1" x14ac:dyDescent="0.2">
      <c r="C249" s="590"/>
      <c r="D249" s="591"/>
      <c r="E249" s="629"/>
      <c r="F249" s="632"/>
      <c r="G249" s="632"/>
      <c r="H249" s="632"/>
      <c r="I249" s="633"/>
      <c r="J249" s="94"/>
      <c r="K249" s="37"/>
      <c r="L249" s="37"/>
      <c r="M249" s="37"/>
      <c r="N249" s="37"/>
      <c r="O249" s="37"/>
      <c r="P249" s="37"/>
      <c r="Q249" s="37"/>
      <c r="R249" s="39"/>
      <c r="S249" s="48"/>
      <c r="T249" s="428"/>
      <c r="U249" s="428"/>
      <c r="V249" s="428"/>
      <c r="W249" s="428"/>
      <c r="X249" s="428"/>
      <c r="Y249" s="428"/>
      <c r="Z249" s="428"/>
      <c r="AA249" s="428"/>
      <c r="AB249" s="428"/>
      <c r="AC249" s="451"/>
      <c r="AD249" s="447"/>
      <c r="AF249" s="1" t="str">
        <f>+J251</f>
        <v>□</v>
      </c>
    </row>
    <row r="250" spans="3:44" ht="26.1" customHeight="1" thickBot="1" x14ac:dyDescent="0.2">
      <c r="C250" s="590"/>
      <c r="D250" s="591"/>
      <c r="E250" s="71"/>
      <c r="F250" s="491" t="s">
        <v>56</v>
      </c>
      <c r="G250" s="548"/>
      <c r="H250" s="548"/>
      <c r="I250" s="583"/>
      <c r="J250" s="63" t="s">
        <v>105</v>
      </c>
      <c r="K250" s="37" t="s">
        <v>186</v>
      </c>
      <c r="L250" s="37"/>
      <c r="M250" s="37"/>
      <c r="N250" s="37"/>
      <c r="O250" s="37"/>
      <c r="P250" s="37"/>
      <c r="Q250" s="37"/>
      <c r="R250" s="39"/>
      <c r="S250" s="427" t="s">
        <v>274</v>
      </c>
      <c r="T250" s="428"/>
      <c r="U250" s="428"/>
      <c r="V250" s="428"/>
      <c r="W250" s="428"/>
      <c r="X250" s="428"/>
      <c r="Y250" s="428"/>
      <c r="Z250" s="431"/>
      <c r="AA250" s="431"/>
      <c r="AB250" s="97" t="s">
        <v>275</v>
      </c>
      <c r="AC250" s="99"/>
      <c r="AD250" s="447"/>
      <c r="AI250" s="113" t="s">
        <v>276</v>
      </c>
      <c r="AK250" s="45" t="str">
        <f>IF(Z250&gt;0,IF(Z250&lt;650,"腰1100",IF(Z250&gt;=1100,"基準なし","床1100")),"■未答")</f>
        <v>■未答</v>
      </c>
    </row>
    <row r="251" spans="3:44" ht="26.1" customHeight="1" thickBot="1" x14ac:dyDescent="0.2">
      <c r="C251" s="590"/>
      <c r="D251" s="591"/>
      <c r="E251" s="71"/>
      <c r="F251" s="491"/>
      <c r="G251" s="548"/>
      <c r="H251" s="548"/>
      <c r="I251" s="583"/>
      <c r="J251" s="63" t="s">
        <v>122</v>
      </c>
      <c r="K251" s="37" t="s">
        <v>278</v>
      </c>
      <c r="L251" s="37"/>
      <c r="M251" s="37"/>
      <c r="N251" s="37"/>
      <c r="O251" s="37"/>
      <c r="P251" s="37"/>
      <c r="Q251" s="37"/>
      <c r="R251" s="39"/>
      <c r="S251" s="427" t="s">
        <v>279</v>
      </c>
      <c r="T251" s="428"/>
      <c r="U251" s="428"/>
      <c r="V251" s="428"/>
      <c r="W251" s="428"/>
      <c r="X251" s="428"/>
      <c r="Y251" s="428"/>
      <c r="Z251" s="431"/>
      <c r="AA251" s="431"/>
      <c r="AB251" s="97" t="s">
        <v>172</v>
      </c>
      <c r="AC251" s="99"/>
      <c r="AD251" s="447"/>
      <c r="AI251" s="113" t="s">
        <v>280</v>
      </c>
      <c r="AK251" s="45" t="str">
        <f>IF(Z251&gt;0,IF(Z250&lt;650,IF(Z251&lt;1100,"◆未達","●適合"),IF(Z250&gt;=1100,"基準なし","◎不問")),"■未答")</f>
        <v>■未答</v>
      </c>
    </row>
    <row r="252" spans="3:44" ht="26.1" customHeight="1" thickBot="1" x14ac:dyDescent="0.2">
      <c r="C252" s="590"/>
      <c r="D252" s="591"/>
      <c r="E252" s="71"/>
      <c r="F252" s="491"/>
      <c r="G252" s="548"/>
      <c r="H252" s="548"/>
      <c r="I252" s="583"/>
      <c r="J252" s="37"/>
      <c r="K252" s="37"/>
      <c r="L252" s="37"/>
      <c r="M252" s="37"/>
      <c r="N252" s="37"/>
      <c r="O252" s="37"/>
      <c r="P252" s="37"/>
      <c r="Q252" s="37"/>
      <c r="R252" s="39"/>
      <c r="S252" s="157" t="s">
        <v>386</v>
      </c>
      <c r="T252" s="97"/>
      <c r="U252" s="97"/>
      <c r="V252" s="97"/>
      <c r="W252" s="97"/>
      <c r="X252" s="97"/>
      <c r="Y252" s="97"/>
      <c r="Z252" s="431"/>
      <c r="AA252" s="431"/>
      <c r="AB252" s="97" t="s">
        <v>275</v>
      </c>
      <c r="AC252" s="99"/>
      <c r="AD252" s="447"/>
      <c r="AI252" s="113" t="s">
        <v>387</v>
      </c>
      <c r="AK252" s="45" t="str">
        <f>IF(Z250&gt;0,IF(Z250&gt;=300,IF(Z250&lt;650,"◎不問",IF(Z250&lt;1100,IF(Z252&lt;1100,"◆未達","●適合"),"基準なし")),IF(Z252&lt;1100,"◆未達","●適合")),"■未答")</f>
        <v>■未答</v>
      </c>
    </row>
    <row r="253" spans="3:44" ht="26.1" customHeight="1" thickBot="1" x14ac:dyDescent="0.2">
      <c r="C253" s="590"/>
      <c r="D253" s="591"/>
      <c r="E253" s="71"/>
      <c r="F253" s="491" t="s">
        <v>57</v>
      </c>
      <c r="G253" s="548"/>
      <c r="H253" s="548"/>
      <c r="I253" s="583"/>
      <c r="J253" s="94"/>
      <c r="K253" s="95"/>
      <c r="L253" s="95"/>
      <c r="M253" s="37"/>
      <c r="N253" s="37"/>
      <c r="O253" s="37"/>
      <c r="P253" s="37"/>
      <c r="Q253" s="37"/>
      <c r="R253" s="39"/>
      <c r="S253" s="56"/>
      <c r="T253" s="49"/>
      <c r="U253" s="49"/>
      <c r="V253" s="49"/>
      <c r="W253" s="49"/>
      <c r="X253" s="49"/>
      <c r="Y253" s="49"/>
      <c r="Z253" s="49"/>
      <c r="AA253" s="49"/>
      <c r="AB253" s="49"/>
      <c r="AC253" s="49"/>
      <c r="AD253" s="447"/>
    </row>
    <row r="254" spans="3:44" ht="26.1" customHeight="1" thickBot="1" x14ac:dyDescent="0.2">
      <c r="C254" s="590"/>
      <c r="D254" s="591"/>
      <c r="E254" s="71"/>
      <c r="F254" s="491"/>
      <c r="G254" s="548"/>
      <c r="H254" s="548"/>
      <c r="I254" s="583"/>
      <c r="J254" s="94"/>
      <c r="K254" s="95"/>
      <c r="L254" s="95"/>
      <c r="M254" s="37"/>
      <c r="N254" s="37"/>
      <c r="O254" s="37"/>
      <c r="P254" s="37"/>
      <c r="Q254" s="37"/>
      <c r="R254" s="39"/>
      <c r="S254" s="436" t="s">
        <v>302</v>
      </c>
      <c r="T254" s="429"/>
      <c r="U254" s="429"/>
      <c r="V254" s="429"/>
      <c r="W254" s="429"/>
      <c r="X254" s="429"/>
      <c r="Y254" s="429"/>
      <c r="Z254" s="431"/>
      <c r="AA254" s="431"/>
      <c r="AB254" s="49" t="s">
        <v>174</v>
      </c>
      <c r="AC254" s="49"/>
      <c r="AD254" s="447"/>
      <c r="AI254" s="113" t="s">
        <v>303</v>
      </c>
      <c r="AK254" s="45" t="str">
        <f>IF(Z254&gt;0,IF(Z254&gt;110,"◆未達","●適合"),"■未答")</f>
        <v>■未答</v>
      </c>
    </row>
    <row r="255" spans="3:44" ht="26.1" customHeight="1" thickBot="1" x14ac:dyDescent="0.2">
      <c r="C255" s="590"/>
      <c r="D255" s="591"/>
      <c r="E255" s="147"/>
      <c r="F255" s="529"/>
      <c r="G255" s="627"/>
      <c r="H255" s="627"/>
      <c r="I255" s="628"/>
      <c r="J255" s="154"/>
      <c r="K255" s="213"/>
      <c r="L255" s="213"/>
      <c r="M255" s="148"/>
      <c r="N255" s="148"/>
      <c r="O255" s="148"/>
      <c r="P255" s="148"/>
      <c r="Q255" s="148"/>
      <c r="R255" s="149"/>
      <c r="S255" s="151"/>
      <c r="T255" s="151"/>
      <c r="U255" s="151"/>
      <c r="V255" s="151"/>
      <c r="W255" s="151"/>
      <c r="X255" s="151"/>
      <c r="Y255" s="151"/>
      <c r="Z255" s="151"/>
      <c r="AA255" s="151"/>
      <c r="AB255" s="151"/>
      <c r="AC255" s="151"/>
      <c r="AD255" s="460"/>
    </row>
    <row r="256" spans="3:44" ht="18" customHeight="1" x14ac:dyDescent="0.15">
      <c r="C256" s="725" t="s">
        <v>388</v>
      </c>
      <c r="D256" s="726"/>
      <c r="E256" s="726" t="s">
        <v>389</v>
      </c>
      <c r="F256" s="726"/>
      <c r="G256" s="726"/>
      <c r="H256" s="726"/>
      <c r="I256" s="729"/>
      <c r="J256" s="152" t="s">
        <v>101</v>
      </c>
      <c r="K256" s="553" t="s">
        <v>390</v>
      </c>
      <c r="L256" s="553"/>
      <c r="M256" s="553"/>
      <c r="N256" s="553"/>
      <c r="O256" s="553"/>
      <c r="P256" s="553"/>
      <c r="Q256" s="553"/>
      <c r="R256" s="554"/>
      <c r="S256" s="219" t="s">
        <v>391</v>
      </c>
      <c r="T256" s="220"/>
      <c r="U256" s="220"/>
      <c r="V256" s="220"/>
      <c r="W256" s="220"/>
      <c r="X256" s="220"/>
      <c r="Y256" s="220"/>
      <c r="Z256" s="220"/>
      <c r="AA256" s="220"/>
      <c r="AB256" s="220"/>
      <c r="AC256" s="221"/>
      <c r="AD256" s="34"/>
      <c r="AF256" s="42" t="str">
        <f>+J256</f>
        <v>□</v>
      </c>
      <c r="AG256" s="9"/>
      <c r="AH256" s="9"/>
      <c r="AI256" s="45" t="str">
        <f>IF(AF256&amp;AF258&amp;AF259="■□□","◎無し",IF(AF256&amp;AF258&amp;AF259="□■□","●適合",IF(AF256&amp;AF258&amp;AF259="□□■","◆未達",IF(AF256&amp;AF258&amp;AF259="□□□","■未答","▼矛盾"))))</f>
        <v>■未答</v>
      </c>
      <c r="AJ256" s="61"/>
      <c r="AK256" s="6"/>
      <c r="AL256" s="6"/>
      <c r="AM256" s="37" t="s">
        <v>110</v>
      </c>
      <c r="AN256" s="46" t="s">
        <v>531</v>
      </c>
      <c r="AO256" s="46" t="s">
        <v>532</v>
      </c>
      <c r="AP256" s="46" t="s">
        <v>533</v>
      </c>
      <c r="AQ256" s="46" t="s">
        <v>534</v>
      </c>
      <c r="AR256" s="46" t="s">
        <v>90</v>
      </c>
    </row>
    <row r="257" spans="3:44" ht="18" customHeight="1" x14ac:dyDescent="0.15">
      <c r="C257" s="727"/>
      <c r="D257" s="575"/>
      <c r="E257" s="575"/>
      <c r="F257" s="575"/>
      <c r="G257" s="575"/>
      <c r="H257" s="575"/>
      <c r="I257" s="576"/>
      <c r="J257" s="660" t="s">
        <v>392</v>
      </c>
      <c r="K257" s="661"/>
      <c r="L257" s="661"/>
      <c r="M257" s="661"/>
      <c r="N257" s="661"/>
      <c r="O257" s="37"/>
      <c r="P257" s="37"/>
      <c r="Q257" s="37"/>
      <c r="R257" s="39"/>
      <c r="S257" s="48"/>
      <c r="T257" s="98"/>
      <c r="U257" s="98"/>
      <c r="V257" s="98"/>
      <c r="W257" s="98"/>
      <c r="X257" s="98"/>
      <c r="Y257" s="98"/>
      <c r="Z257" s="98"/>
      <c r="AA257" s="98"/>
      <c r="AB257" s="98"/>
      <c r="AC257" s="179"/>
      <c r="AD257" s="41"/>
      <c r="AF257" s="9"/>
      <c r="AG257" s="9"/>
      <c r="AH257" s="9"/>
      <c r="AI257" s="61"/>
      <c r="AJ257" s="61"/>
      <c r="AK257" s="6"/>
      <c r="AL257" s="6"/>
      <c r="AM257" s="37"/>
      <c r="AN257" s="43" t="s">
        <v>64</v>
      </c>
      <c r="AO257" s="43" t="s">
        <v>65</v>
      </c>
      <c r="AP257" s="43" t="s">
        <v>66</v>
      </c>
      <c r="AQ257" s="45" t="s">
        <v>91</v>
      </c>
      <c r="AR257" s="45" t="s">
        <v>67</v>
      </c>
    </row>
    <row r="258" spans="3:44" ht="18" customHeight="1" x14ac:dyDescent="0.15">
      <c r="C258" s="727"/>
      <c r="D258" s="575"/>
      <c r="E258" s="575"/>
      <c r="F258" s="575"/>
      <c r="G258" s="575"/>
      <c r="H258" s="575"/>
      <c r="I258" s="576"/>
      <c r="J258" s="94"/>
      <c r="K258" s="63" t="s">
        <v>393</v>
      </c>
      <c r="L258" s="662" t="s">
        <v>394</v>
      </c>
      <c r="M258" s="662"/>
      <c r="N258" s="662"/>
      <c r="O258" s="662"/>
      <c r="P258" s="662"/>
      <c r="Q258" s="662"/>
      <c r="R258" s="663"/>
      <c r="S258" s="48"/>
      <c r="T258" s="63" t="s">
        <v>395</v>
      </c>
      <c r="U258" s="428" t="s">
        <v>396</v>
      </c>
      <c r="V258" s="428"/>
      <c r="W258" s="428"/>
      <c r="X258" s="428"/>
      <c r="Y258" s="428"/>
      <c r="Z258" s="428"/>
      <c r="AA258" s="428"/>
      <c r="AB258" s="428"/>
      <c r="AC258" s="451"/>
      <c r="AD258" s="41"/>
      <c r="AF258" s="9" t="str">
        <f>+K258</f>
        <v>□</v>
      </c>
      <c r="AG258" s="9"/>
      <c r="AH258" s="9"/>
      <c r="AI258" s="6"/>
      <c r="AJ258" s="6"/>
      <c r="AK258" s="6"/>
      <c r="AL258" s="6"/>
      <c r="AM258" s="37"/>
      <c r="AN258" s="6"/>
      <c r="AO258" s="6"/>
      <c r="AP258" s="6"/>
      <c r="AQ258" s="6"/>
      <c r="AR258" s="303"/>
    </row>
    <row r="259" spans="3:44" ht="18" customHeight="1" x14ac:dyDescent="0.15">
      <c r="C259" s="727"/>
      <c r="D259" s="575"/>
      <c r="E259" s="575"/>
      <c r="F259" s="575"/>
      <c r="G259" s="575"/>
      <c r="H259" s="575"/>
      <c r="I259" s="576"/>
      <c r="J259" s="94"/>
      <c r="K259" s="63" t="s">
        <v>69</v>
      </c>
      <c r="L259" s="662" t="s">
        <v>312</v>
      </c>
      <c r="M259" s="662"/>
      <c r="N259" s="662"/>
      <c r="O259" s="662"/>
      <c r="P259" s="662"/>
      <c r="Q259" s="662"/>
      <c r="R259" s="663"/>
      <c r="S259" s="48"/>
      <c r="T259" s="63" t="s">
        <v>124</v>
      </c>
      <c r="U259" s="428" t="s">
        <v>397</v>
      </c>
      <c r="V259" s="428"/>
      <c r="W259" s="428"/>
      <c r="X259" s="428"/>
      <c r="Y259" s="428"/>
      <c r="Z259" s="428"/>
      <c r="AA259" s="428"/>
      <c r="AB259" s="428"/>
      <c r="AC259" s="451"/>
      <c r="AD259" s="41"/>
      <c r="AF259" s="9" t="str">
        <f>+K259</f>
        <v>□</v>
      </c>
      <c r="AG259" s="9"/>
      <c r="AH259" s="9"/>
      <c r="AI259" s="61"/>
      <c r="AJ259" s="61"/>
      <c r="AK259" s="6"/>
      <c r="AL259" s="6"/>
      <c r="AM259" s="37"/>
      <c r="AN259" s="6"/>
      <c r="AO259" s="6"/>
      <c r="AP259" s="6"/>
      <c r="AQ259" s="6"/>
      <c r="AR259" s="6"/>
    </row>
    <row r="260" spans="3:44" ht="18" customHeight="1" x14ac:dyDescent="0.15">
      <c r="C260" s="727"/>
      <c r="D260" s="575"/>
      <c r="E260" s="575"/>
      <c r="F260" s="575"/>
      <c r="G260" s="575"/>
      <c r="H260" s="575"/>
      <c r="I260" s="576"/>
      <c r="J260" s="660" t="s">
        <v>398</v>
      </c>
      <c r="K260" s="661"/>
      <c r="L260" s="661"/>
      <c r="M260" s="661"/>
      <c r="N260" s="661"/>
      <c r="O260" s="37"/>
      <c r="P260" s="37"/>
      <c r="Q260" s="37"/>
      <c r="R260" s="39"/>
      <c r="S260" s="48"/>
      <c r="T260" s="64"/>
      <c r="U260" s="64"/>
      <c r="V260" s="64"/>
      <c r="W260" s="64"/>
      <c r="X260" s="64"/>
      <c r="Y260" s="64"/>
      <c r="Z260" s="64"/>
      <c r="AA260" s="64"/>
      <c r="AB260" s="64"/>
      <c r="AC260" s="145"/>
      <c r="AD260" s="41"/>
      <c r="AF260" s="9"/>
      <c r="AG260" s="9"/>
      <c r="AH260" s="9"/>
      <c r="AI260" s="61"/>
      <c r="AJ260" s="61"/>
      <c r="AK260" s="6"/>
      <c r="AL260" s="6"/>
      <c r="AM260" s="37"/>
      <c r="AN260" s="301"/>
      <c r="AO260" s="301"/>
      <c r="AP260" s="301"/>
      <c r="AQ260" s="301"/>
      <c r="AR260" s="301"/>
    </row>
    <row r="261" spans="3:44" ht="18" customHeight="1" x14ac:dyDescent="0.15">
      <c r="C261" s="727"/>
      <c r="D261" s="575"/>
      <c r="E261" s="575"/>
      <c r="F261" s="575"/>
      <c r="G261" s="575"/>
      <c r="H261" s="575"/>
      <c r="I261" s="576"/>
      <c r="J261" s="94"/>
      <c r="K261" s="63" t="s">
        <v>393</v>
      </c>
      <c r="L261" s="456" t="s">
        <v>399</v>
      </c>
      <c r="M261" s="456"/>
      <c r="N261" s="456"/>
      <c r="O261" s="456"/>
      <c r="P261" s="456"/>
      <c r="Q261" s="456"/>
      <c r="R261" s="457"/>
      <c r="S261" s="222" t="s">
        <v>391</v>
      </c>
      <c r="T261" s="110"/>
      <c r="U261" s="110"/>
      <c r="V261" s="110"/>
      <c r="W261" s="110"/>
      <c r="X261" s="110"/>
      <c r="Y261" s="110"/>
      <c r="Z261" s="110"/>
      <c r="AA261" s="110"/>
      <c r="AB261" s="110"/>
      <c r="AC261" s="223"/>
      <c r="AD261" s="41"/>
      <c r="AF261" s="42" t="str">
        <f>+K261</f>
        <v>□</v>
      </c>
      <c r="AG261" s="9"/>
      <c r="AH261" s="9"/>
      <c r="AI261" s="45" t="str">
        <f>IF(AF261&amp;AF262&amp;AF263="■□□","◎無し",IF(AF261&amp;AF262&amp;AF263="□■□","●適合",IF(AF261&amp;AF262&amp;AF263="□□■","◆未達",IF(AF261&amp;AF262&amp;AF263="□□□","■未答","▼矛盾"))))</f>
        <v>■未答</v>
      </c>
      <c r="AJ261" s="61"/>
      <c r="AK261" s="6"/>
      <c r="AL261" s="6"/>
      <c r="AM261" s="37" t="s">
        <v>110</v>
      </c>
      <c r="AN261" s="46" t="s">
        <v>531</v>
      </c>
      <c r="AO261" s="46" t="s">
        <v>532</v>
      </c>
      <c r="AP261" s="46" t="s">
        <v>533</v>
      </c>
      <c r="AQ261" s="46" t="s">
        <v>534</v>
      </c>
      <c r="AR261" s="46" t="s">
        <v>90</v>
      </c>
    </row>
    <row r="262" spans="3:44" ht="18" customHeight="1" x14ac:dyDescent="0.15">
      <c r="C262" s="727"/>
      <c r="D262" s="575"/>
      <c r="E262" s="575"/>
      <c r="F262" s="575"/>
      <c r="G262" s="575"/>
      <c r="H262" s="575"/>
      <c r="I262" s="576"/>
      <c r="J262" s="94"/>
      <c r="K262" s="94"/>
      <c r="L262" s="63" t="s">
        <v>101</v>
      </c>
      <c r="M262" s="456" t="s">
        <v>400</v>
      </c>
      <c r="N262" s="456"/>
      <c r="O262" s="456"/>
      <c r="P262" s="456"/>
      <c r="Q262" s="456"/>
      <c r="R262" s="457"/>
      <c r="S262" s="48"/>
      <c r="T262" s="94"/>
      <c r="U262" s="98"/>
      <c r="V262" s="98"/>
      <c r="W262" s="98"/>
      <c r="X262" s="98"/>
      <c r="Y262" s="98"/>
      <c r="Z262" s="98"/>
      <c r="AA262" s="98"/>
      <c r="AB262" s="98"/>
      <c r="AC262" s="179"/>
      <c r="AD262" s="41"/>
      <c r="AF262" s="9" t="str">
        <f>+L262</f>
        <v>□</v>
      </c>
      <c r="AG262" s="9"/>
      <c r="AH262" s="9"/>
      <c r="AI262" s="6"/>
      <c r="AJ262" s="6"/>
      <c r="AK262" s="6"/>
      <c r="AL262" s="6"/>
      <c r="AM262" s="37"/>
      <c r="AN262" s="43" t="s">
        <v>64</v>
      </c>
      <c r="AO262" s="43" t="s">
        <v>65</v>
      </c>
      <c r="AP262" s="43" t="s">
        <v>66</v>
      </c>
      <c r="AQ262" s="45" t="s">
        <v>91</v>
      </c>
      <c r="AR262" s="302" t="s">
        <v>67</v>
      </c>
    </row>
    <row r="263" spans="3:44" ht="18" customHeight="1" thickBot="1" x14ac:dyDescent="0.2">
      <c r="C263" s="727"/>
      <c r="D263" s="575"/>
      <c r="E263" s="575"/>
      <c r="F263" s="575"/>
      <c r="G263" s="575"/>
      <c r="H263" s="575"/>
      <c r="I263" s="576"/>
      <c r="J263" s="94"/>
      <c r="K263" s="95"/>
      <c r="L263" s="63" t="s">
        <v>69</v>
      </c>
      <c r="M263" s="95" t="s">
        <v>312</v>
      </c>
      <c r="N263" s="95"/>
      <c r="O263" s="95"/>
      <c r="P263" s="95"/>
      <c r="Q263" s="95"/>
      <c r="R263" s="96"/>
      <c r="S263" s="48"/>
      <c r="T263" s="94"/>
      <c r="U263" s="98"/>
      <c r="V263" s="98"/>
      <c r="W263" s="98"/>
      <c r="X263" s="98"/>
      <c r="Y263" s="98"/>
      <c r="Z263" s="98"/>
      <c r="AA263" s="98"/>
      <c r="AB263" s="98"/>
      <c r="AC263" s="179"/>
      <c r="AD263" s="41"/>
      <c r="AF263" s="9" t="str">
        <f>+L263</f>
        <v>□</v>
      </c>
      <c r="AG263" s="9"/>
      <c r="AH263" s="9"/>
      <c r="AI263" s="61"/>
      <c r="AJ263" s="61"/>
      <c r="AK263" s="6"/>
      <c r="AL263" s="6"/>
      <c r="AM263" s="37"/>
      <c r="AN263" s="304"/>
      <c r="AO263" s="304"/>
      <c r="AP263" s="304"/>
      <c r="AQ263" s="304"/>
      <c r="AR263" s="304"/>
    </row>
    <row r="264" spans="3:44" ht="18" customHeight="1" x14ac:dyDescent="0.15">
      <c r="C264" s="727"/>
      <c r="D264" s="575"/>
      <c r="E264" s="516" t="s">
        <v>401</v>
      </c>
      <c r="F264" s="517"/>
      <c r="G264" s="517"/>
      <c r="H264" s="517"/>
      <c r="I264" s="518"/>
      <c r="J264" s="152" t="s">
        <v>101</v>
      </c>
      <c r="K264" s="30" t="s">
        <v>402</v>
      </c>
      <c r="L264" s="163"/>
      <c r="M264" s="163"/>
      <c r="N264" s="163"/>
      <c r="O264" s="163"/>
      <c r="P264" s="163"/>
      <c r="Q264" s="163"/>
      <c r="R264" s="164"/>
      <c r="S264" s="165"/>
      <c r="T264" s="166"/>
      <c r="U264" s="166"/>
      <c r="V264" s="166"/>
      <c r="W264" s="166"/>
      <c r="X264" s="166"/>
      <c r="Y264" s="166"/>
      <c r="Z264" s="166"/>
      <c r="AA264" s="166"/>
      <c r="AB264" s="166"/>
      <c r="AC264" s="166"/>
      <c r="AD264" s="643"/>
      <c r="AF264" s="42" t="str">
        <f>+J264</f>
        <v>□</v>
      </c>
      <c r="AI264" s="45" t="str">
        <f>IF(AF264&amp;AF265&amp;AF266="■□□","◎無し",IF(AF264&amp;AF265&amp;AF266="□■□","●適合",IF(AF264&amp;AF265&amp;AF266="□□■","◆未達",IF(AF264&amp;AF265&amp;AF266="□□□","■未答","▼矛盾"))))</f>
        <v>■未答</v>
      </c>
      <c r="AJ264" s="61"/>
      <c r="AM264" s="37" t="s">
        <v>110</v>
      </c>
      <c r="AN264" s="46" t="s">
        <v>111</v>
      </c>
      <c r="AO264" s="46" t="s">
        <v>112</v>
      </c>
      <c r="AP264" s="46" t="s">
        <v>113</v>
      </c>
      <c r="AQ264" s="46" t="s">
        <v>114</v>
      </c>
      <c r="AR264" s="46" t="s">
        <v>90</v>
      </c>
    </row>
    <row r="265" spans="3:44" ht="18" customHeight="1" x14ac:dyDescent="0.15">
      <c r="C265" s="727"/>
      <c r="D265" s="575"/>
      <c r="E265" s="510"/>
      <c r="F265" s="511"/>
      <c r="G265" s="511"/>
      <c r="H265" s="511"/>
      <c r="I265" s="512"/>
      <c r="J265" s="170" t="s">
        <v>101</v>
      </c>
      <c r="K265" s="486" t="s">
        <v>311</v>
      </c>
      <c r="L265" s="486"/>
      <c r="M265" s="170" t="s">
        <v>140</v>
      </c>
      <c r="N265" s="486" t="s">
        <v>312</v>
      </c>
      <c r="O265" s="486"/>
      <c r="P265" s="486"/>
      <c r="Q265" s="67"/>
      <c r="R265" s="68"/>
      <c r="S265" s="87"/>
      <c r="T265" s="88"/>
      <c r="U265" s="88"/>
      <c r="V265" s="88"/>
      <c r="W265" s="88"/>
      <c r="X265" s="88"/>
      <c r="Y265" s="88"/>
      <c r="Z265" s="88"/>
      <c r="AA265" s="88"/>
      <c r="AB265" s="88"/>
      <c r="AC265" s="88"/>
      <c r="AD265" s="442"/>
      <c r="AF265" s="1" t="str">
        <f>+J265</f>
        <v>□</v>
      </c>
      <c r="AM265" s="37"/>
      <c r="AN265" s="43" t="s">
        <v>64</v>
      </c>
      <c r="AO265" s="43" t="s">
        <v>65</v>
      </c>
      <c r="AP265" s="43" t="s">
        <v>66</v>
      </c>
      <c r="AQ265" s="45" t="s">
        <v>91</v>
      </c>
      <c r="AR265" s="45" t="s">
        <v>67</v>
      </c>
    </row>
    <row r="266" spans="3:44" ht="20.100000000000001" customHeight="1" x14ac:dyDescent="0.15">
      <c r="C266" s="727"/>
      <c r="D266" s="575"/>
      <c r="E266" s="71"/>
      <c r="F266" s="494" t="s">
        <v>58</v>
      </c>
      <c r="G266" s="508"/>
      <c r="H266" s="508"/>
      <c r="I266" s="509"/>
      <c r="J266" s="106"/>
      <c r="K266" s="106"/>
      <c r="L266" s="106"/>
      <c r="M266" s="106"/>
      <c r="N266" s="106"/>
      <c r="O266" s="199" t="s">
        <v>105</v>
      </c>
      <c r="P266" s="537" t="s">
        <v>329</v>
      </c>
      <c r="Q266" s="537"/>
      <c r="R266" s="538"/>
      <c r="S266" s="704" t="s">
        <v>403</v>
      </c>
      <c r="T266" s="705"/>
      <c r="U266" s="705"/>
      <c r="V266" s="705"/>
      <c r="W266" s="705"/>
      <c r="X266" s="705"/>
      <c r="Y266" s="705"/>
      <c r="Z266" s="705"/>
      <c r="AA266" s="703"/>
      <c r="AB266" s="703"/>
      <c r="AC266" s="92" t="s">
        <v>172</v>
      </c>
      <c r="AD266" s="440"/>
      <c r="AF266" s="1" t="str">
        <f>+M265</f>
        <v>□</v>
      </c>
    </row>
    <row r="267" spans="3:44" ht="20.100000000000001" customHeight="1" x14ac:dyDescent="0.15">
      <c r="C267" s="727"/>
      <c r="D267" s="575"/>
      <c r="E267" s="71"/>
      <c r="F267" s="510"/>
      <c r="G267" s="511"/>
      <c r="H267" s="511"/>
      <c r="I267" s="512"/>
      <c r="J267" s="63" t="s">
        <v>84</v>
      </c>
      <c r="K267" s="456" t="s">
        <v>191</v>
      </c>
      <c r="L267" s="456"/>
      <c r="M267" s="456"/>
      <c r="N267" s="456"/>
      <c r="O267" s="456"/>
      <c r="P267" s="456"/>
      <c r="Q267" s="456"/>
      <c r="R267" s="457"/>
      <c r="S267" s="157"/>
      <c r="T267" s="97"/>
      <c r="U267" s="97"/>
      <c r="V267" s="97"/>
      <c r="W267" s="97"/>
      <c r="X267" s="97"/>
      <c r="Y267" s="97"/>
      <c r="Z267" s="97"/>
      <c r="AA267" s="97"/>
      <c r="AB267" s="97"/>
      <c r="AC267" s="97"/>
      <c r="AD267" s="441"/>
      <c r="AF267" s="42" t="str">
        <f>+O266</f>
        <v>□</v>
      </c>
      <c r="AI267" s="45" t="str">
        <f>IF(AF267&amp;AF268&amp;AF269="■□□","◎無し",IF(AF267&amp;AF268&amp;AF269="□■□","●適合",IF(AF267&amp;AF268&amp;AF269="□□■","◆未達",IF(AF267&amp;AF268&amp;AF269="□□□","■未答","▼矛盾"))))</f>
        <v>■未答</v>
      </c>
      <c r="AJ267" s="61"/>
      <c r="AK267" s="43" t="str">
        <f>IF(AA266=0,"■未答",IF(AA266&lt;800,"◆未達","●範囲内"))</f>
        <v>■未答</v>
      </c>
      <c r="AM267" s="37" t="s">
        <v>110</v>
      </c>
      <c r="AN267" s="46" t="s">
        <v>111</v>
      </c>
      <c r="AO267" s="46" t="s">
        <v>112</v>
      </c>
      <c r="AP267" s="46" t="s">
        <v>113</v>
      </c>
      <c r="AQ267" s="46" t="s">
        <v>114</v>
      </c>
      <c r="AR267" s="46" t="s">
        <v>90</v>
      </c>
    </row>
    <row r="268" spans="3:44" ht="20.100000000000001" customHeight="1" x14ac:dyDescent="0.15">
      <c r="C268" s="727"/>
      <c r="D268" s="575"/>
      <c r="E268" s="71"/>
      <c r="F268" s="513"/>
      <c r="G268" s="514"/>
      <c r="H268" s="514"/>
      <c r="I268" s="515"/>
      <c r="J268" s="66" t="s">
        <v>115</v>
      </c>
      <c r="K268" s="486" t="s">
        <v>194</v>
      </c>
      <c r="L268" s="486"/>
      <c r="M268" s="486"/>
      <c r="N268" s="486"/>
      <c r="O268" s="486"/>
      <c r="P268" s="486"/>
      <c r="Q268" s="486"/>
      <c r="R268" s="487"/>
      <c r="S268" s="87"/>
      <c r="T268" s="88"/>
      <c r="U268" s="88"/>
      <c r="V268" s="88"/>
      <c r="W268" s="88"/>
      <c r="X268" s="88"/>
      <c r="Y268" s="88"/>
      <c r="Z268" s="88"/>
      <c r="AA268" s="88"/>
      <c r="AB268" s="88"/>
      <c r="AC268" s="88"/>
      <c r="AD268" s="442"/>
      <c r="AF268" s="1" t="str">
        <f>+J267</f>
        <v>□</v>
      </c>
      <c r="AM268" s="37"/>
      <c r="AN268" s="43" t="s">
        <v>64</v>
      </c>
      <c r="AO268" s="43" t="s">
        <v>65</v>
      </c>
      <c r="AP268" s="43" t="s">
        <v>66</v>
      </c>
      <c r="AQ268" s="45" t="s">
        <v>91</v>
      </c>
      <c r="AR268" s="45" t="s">
        <v>67</v>
      </c>
    </row>
    <row r="269" spans="3:44" ht="20.100000000000001" customHeight="1" x14ac:dyDescent="0.15">
      <c r="C269" s="727"/>
      <c r="D269" s="575"/>
      <c r="E269" s="71"/>
      <c r="F269" s="494" t="s">
        <v>59</v>
      </c>
      <c r="G269" s="508"/>
      <c r="H269" s="508"/>
      <c r="I269" s="509"/>
      <c r="J269" s="106"/>
      <c r="K269" s="106"/>
      <c r="L269" s="106"/>
      <c r="M269" s="106"/>
      <c r="N269" s="106"/>
      <c r="O269" s="199" t="s">
        <v>105</v>
      </c>
      <c r="P269" s="537" t="s">
        <v>329</v>
      </c>
      <c r="Q269" s="537"/>
      <c r="R269" s="538"/>
      <c r="S269" s="704" t="s">
        <v>404</v>
      </c>
      <c r="T269" s="705"/>
      <c r="U269" s="705"/>
      <c r="V269" s="705"/>
      <c r="W269" s="705"/>
      <c r="X269" s="705"/>
      <c r="Y269" s="705"/>
      <c r="Z269" s="705"/>
      <c r="AA269" s="703"/>
      <c r="AB269" s="703"/>
      <c r="AC269" s="92" t="s">
        <v>172</v>
      </c>
      <c r="AD269" s="440"/>
      <c r="AF269" s="1" t="str">
        <f>+J268</f>
        <v>□</v>
      </c>
    </row>
    <row r="270" spans="3:44" ht="20.100000000000001" customHeight="1" x14ac:dyDescent="0.15">
      <c r="C270" s="727"/>
      <c r="D270" s="575"/>
      <c r="E270" s="71"/>
      <c r="F270" s="510"/>
      <c r="G270" s="511"/>
      <c r="H270" s="511"/>
      <c r="I270" s="512"/>
      <c r="J270" s="63" t="s">
        <v>84</v>
      </c>
      <c r="K270" s="456" t="s">
        <v>191</v>
      </c>
      <c r="L270" s="456"/>
      <c r="M270" s="456"/>
      <c r="N270" s="456"/>
      <c r="O270" s="456"/>
      <c r="P270" s="456"/>
      <c r="Q270" s="456"/>
      <c r="R270" s="457"/>
      <c r="S270" s="157"/>
      <c r="T270" s="97"/>
      <c r="U270" s="97"/>
      <c r="V270" s="97"/>
      <c r="W270" s="97"/>
      <c r="X270" s="97"/>
      <c r="Y270" s="97"/>
      <c r="Z270" s="97"/>
      <c r="AA270" s="97"/>
      <c r="AB270" s="97"/>
      <c r="AC270" s="97"/>
      <c r="AD270" s="441"/>
      <c r="AF270" s="42" t="str">
        <f>+O269</f>
        <v>□</v>
      </c>
      <c r="AI270" s="45" t="str">
        <f>IF(AF270&amp;AF271&amp;AF272="■□□","◎無し",IF(AF270&amp;AF271&amp;AF272="□■□","●適合",IF(AF270&amp;AF271&amp;AF272="□□■","◆未達",IF(AF270&amp;AF271&amp;AF272="□□□","■未答","▼矛盾"))))</f>
        <v>■未答</v>
      </c>
      <c r="AJ270" s="61"/>
      <c r="AK270" s="43" t="str">
        <f>IF(AA269=0,"■未答",IF(AA269&lt;1500,"◆未達","●範囲内"))</f>
        <v>■未答</v>
      </c>
      <c r="AM270" s="37" t="s">
        <v>110</v>
      </c>
      <c r="AN270" s="46" t="s">
        <v>111</v>
      </c>
      <c r="AO270" s="46" t="s">
        <v>112</v>
      </c>
      <c r="AP270" s="46" t="s">
        <v>113</v>
      </c>
      <c r="AQ270" s="46" t="s">
        <v>114</v>
      </c>
      <c r="AR270" s="46" t="s">
        <v>90</v>
      </c>
    </row>
    <row r="271" spans="3:44" ht="20.100000000000001" customHeight="1" x14ac:dyDescent="0.15">
      <c r="C271" s="727"/>
      <c r="D271" s="575"/>
      <c r="E271" s="84"/>
      <c r="F271" s="513"/>
      <c r="G271" s="514"/>
      <c r="H271" s="514"/>
      <c r="I271" s="515"/>
      <c r="J271" s="66" t="s">
        <v>115</v>
      </c>
      <c r="K271" s="486" t="s">
        <v>194</v>
      </c>
      <c r="L271" s="486"/>
      <c r="M271" s="486"/>
      <c r="N271" s="486"/>
      <c r="O271" s="486"/>
      <c r="P271" s="486"/>
      <c r="Q271" s="486"/>
      <c r="R271" s="487"/>
      <c r="S271" s="87"/>
      <c r="T271" s="88"/>
      <c r="U271" s="88"/>
      <c r="V271" s="88"/>
      <c r="W271" s="88"/>
      <c r="X271" s="88"/>
      <c r="Y271" s="88"/>
      <c r="Z271" s="88"/>
      <c r="AA271" s="88"/>
      <c r="AB271" s="88"/>
      <c r="AC271" s="88"/>
      <c r="AD271" s="442"/>
      <c r="AF271" s="1" t="str">
        <f>+J270</f>
        <v>□</v>
      </c>
      <c r="AM271" s="37"/>
      <c r="AN271" s="43" t="s">
        <v>64</v>
      </c>
      <c r="AO271" s="43" t="s">
        <v>65</v>
      </c>
      <c r="AP271" s="43" t="s">
        <v>66</v>
      </c>
      <c r="AQ271" s="45" t="s">
        <v>91</v>
      </c>
      <c r="AR271" s="45" t="s">
        <v>67</v>
      </c>
    </row>
    <row r="272" spans="3:44" ht="20.100000000000001" customHeight="1" x14ac:dyDescent="0.15">
      <c r="C272" s="727"/>
      <c r="D272" s="575"/>
      <c r="E272" s="494" t="s">
        <v>60</v>
      </c>
      <c r="F272" s="508"/>
      <c r="G272" s="508"/>
      <c r="H272" s="508"/>
      <c r="I272" s="509"/>
      <c r="J272" s="197"/>
      <c r="K272" s="198"/>
      <c r="L272" s="198"/>
      <c r="M272" s="197"/>
      <c r="N272" s="198"/>
      <c r="O272" s="199" t="s">
        <v>105</v>
      </c>
      <c r="P272" s="537" t="s">
        <v>329</v>
      </c>
      <c r="Q272" s="537"/>
      <c r="R272" s="538"/>
      <c r="S272" s="91"/>
      <c r="T272" s="92"/>
      <c r="U272" s="92"/>
      <c r="V272" s="92"/>
      <c r="W272" s="92"/>
      <c r="X272" s="92"/>
      <c r="Y272" s="92"/>
      <c r="Z272" s="92"/>
      <c r="AA272" s="92"/>
      <c r="AB272" s="92"/>
      <c r="AC272" s="92"/>
      <c r="AD272" s="446"/>
      <c r="AF272" s="1" t="str">
        <f>+J271</f>
        <v>□</v>
      </c>
    </row>
    <row r="273" spans="3:62" ht="20.100000000000001" customHeight="1" x14ac:dyDescent="0.15">
      <c r="C273" s="727"/>
      <c r="D273" s="575"/>
      <c r="E273" s="510"/>
      <c r="F273" s="511"/>
      <c r="G273" s="511"/>
      <c r="H273" s="511"/>
      <c r="I273" s="512"/>
      <c r="J273" s="168" t="s">
        <v>69</v>
      </c>
      <c r="K273" s="456" t="s">
        <v>330</v>
      </c>
      <c r="L273" s="456"/>
      <c r="M273" s="456"/>
      <c r="N273" s="456"/>
      <c r="O273" s="456"/>
      <c r="P273" s="456"/>
      <c r="Q273" s="456"/>
      <c r="R273" s="457"/>
      <c r="S273" s="157"/>
      <c r="T273" s="97"/>
      <c r="U273" s="97"/>
      <c r="V273" s="97"/>
      <c r="W273" s="97"/>
      <c r="X273" s="97"/>
      <c r="Y273" s="97"/>
      <c r="Z273" s="97"/>
      <c r="AA273" s="97"/>
      <c r="AB273" s="97"/>
      <c r="AC273" s="97"/>
      <c r="AD273" s="447"/>
      <c r="AF273" s="42" t="str">
        <f>+O272</f>
        <v>□</v>
      </c>
      <c r="AI273" s="45" t="str">
        <f>IF(AF273&amp;AF274&amp;AF275="■□□","◎無し",IF(AF273&amp;AF274&amp;AF275="□■□","●適合",IF(AF273&amp;AF274&amp;AF275="□□■","◆未達",IF(AF273&amp;AF274&amp;AF275="□□□","■未答","▼矛盾"))))</f>
        <v>■未答</v>
      </c>
      <c r="AJ273" s="61"/>
      <c r="AM273" s="37" t="s">
        <v>110</v>
      </c>
      <c r="AN273" s="46" t="s">
        <v>111</v>
      </c>
      <c r="AO273" s="46" t="s">
        <v>112</v>
      </c>
      <c r="AP273" s="46" t="s">
        <v>113</v>
      </c>
      <c r="AQ273" s="46" t="s">
        <v>114</v>
      </c>
      <c r="AR273" s="46" t="s">
        <v>90</v>
      </c>
    </row>
    <row r="274" spans="3:62" ht="20.100000000000001" customHeight="1" x14ac:dyDescent="0.15">
      <c r="C274" s="728"/>
      <c r="D274" s="543"/>
      <c r="E274" s="513"/>
      <c r="F274" s="514"/>
      <c r="G274" s="514"/>
      <c r="H274" s="514"/>
      <c r="I274" s="515"/>
      <c r="J274" s="170" t="s">
        <v>101</v>
      </c>
      <c r="K274" s="486" t="s">
        <v>331</v>
      </c>
      <c r="L274" s="486"/>
      <c r="M274" s="486"/>
      <c r="N274" s="486"/>
      <c r="O274" s="486"/>
      <c r="P274" s="486"/>
      <c r="Q274" s="486"/>
      <c r="R274" s="487"/>
      <c r="S274" s="87"/>
      <c r="T274" s="88"/>
      <c r="U274" s="88"/>
      <c r="V274" s="88"/>
      <c r="W274" s="88"/>
      <c r="X274" s="88"/>
      <c r="Y274" s="88"/>
      <c r="Z274" s="88"/>
      <c r="AA274" s="88"/>
      <c r="AB274" s="88"/>
      <c r="AC274" s="88"/>
      <c r="AD274" s="448"/>
      <c r="AF274" s="1" t="str">
        <f>+J273</f>
        <v>□</v>
      </c>
      <c r="AM274" s="37"/>
      <c r="AN274" s="43" t="s">
        <v>64</v>
      </c>
      <c r="AO274" s="43" t="s">
        <v>65</v>
      </c>
      <c r="AP274" s="43" t="s">
        <v>66</v>
      </c>
      <c r="AQ274" s="45" t="s">
        <v>91</v>
      </c>
      <c r="AR274" s="45" t="s">
        <v>67</v>
      </c>
    </row>
    <row r="275" spans="3:62" ht="20.100000000000001" customHeight="1" x14ac:dyDescent="0.15">
      <c r="C275" s="720" t="s">
        <v>405</v>
      </c>
      <c r="D275" s="721"/>
      <c r="E275" s="494" t="s">
        <v>61</v>
      </c>
      <c r="F275" s="508"/>
      <c r="G275" s="508"/>
      <c r="H275" s="508"/>
      <c r="I275" s="509"/>
      <c r="J275" s="197"/>
      <c r="K275" s="198"/>
      <c r="L275" s="198"/>
      <c r="M275" s="197"/>
      <c r="N275" s="198"/>
      <c r="O275" s="199" t="s">
        <v>105</v>
      </c>
      <c r="P275" s="537" t="s">
        <v>406</v>
      </c>
      <c r="Q275" s="537"/>
      <c r="R275" s="538"/>
      <c r="S275" s="200" t="s">
        <v>105</v>
      </c>
      <c r="T275" s="667" t="s">
        <v>407</v>
      </c>
      <c r="U275" s="667"/>
      <c r="V275" s="667"/>
      <c r="W275" s="667"/>
      <c r="X275" s="667"/>
      <c r="Y275" s="667"/>
      <c r="Z275" s="667"/>
      <c r="AA275" s="667"/>
      <c r="AB275" s="667"/>
      <c r="AC275" s="668"/>
      <c r="AD275" s="446"/>
      <c r="AF275" s="1" t="str">
        <f>+J274</f>
        <v>□</v>
      </c>
    </row>
    <row r="276" spans="3:62" ht="20.100000000000001" customHeight="1" x14ac:dyDescent="0.15">
      <c r="C276" s="722"/>
      <c r="D276" s="721"/>
      <c r="E276" s="510"/>
      <c r="F276" s="511"/>
      <c r="G276" s="511"/>
      <c r="H276" s="511"/>
      <c r="I276" s="512"/>
      <c r="J276" s="168" t="s">
        <v>69</v>
      </c>
      <c r="K276" s="456" t="s">
        <v>334</v>
      </c>
      <c r="L276" s="456"/>
      <c r="M276" s="456"/>
      <c r="N276" s="456"/>
      <c r="O276" s="456"/>
      <c r="P276" s="456"/>
      <c r="Q276" s="456"/>
      <c r="R276" s="457"/>
      <c r="S276" s="40" t="s">
        <v>335</v>
      </c>
      <c r="T276" s="429" t="s">
        <v>408</v>
      </c>
      <c r="U276" s="429"/>
      <c r="V276" s="429"/>
      <c r="W276" s="429"/>
      <c r="X276" s="429"/>
      <c r="Y276" s="429"/>
      <c r="Z276" s="429"/>
      <c r="AA276" s="429"/>
      <c r="AB276" s="429"/>
      <c r="AC276" s="430"/>
      <c r="AD276" s="447"/>
      <c r="AF276" s="42" t="str">
        <f>+O275</f>
        <v>□</v>
      </c>
      <c r="AI276" s="45" t="str">
        <f>IF(AF276&amp;AF277&amp;AF278="■□□","◎無し",IF(AF276&amp;AF277&amp;AF278="□■□","●適合",IF(AF276&amp;AF277&amp;AF278="□□■","◆未達",IF(AF276&amp;AF277&amp;AF278="□□□","■未答","▼矛盾"))))</f>
        <v>■未答</v>
      </c>
      <c r="AJ276" s="61"/>
      <c r="AM276" s="37" t="s">
        <v>110</v>
      </c>
      <c r="AN276" s="46" t="s">
        <v>111</v>
      </c>
      <c r="AO276" s="46" t="s">
        <v>112</v>
      </c>
      <c r="AP276" s="46" t="s">
        <v>113</v>
      </c>
      <c r="AQ276" s="46" t="s">
        <v>114</v>
      </c>
      <c r="AR276" s="46" t="s">
        <v>90</v>
      </c>
    </row>
    <row r="277" spans="3:62" ht="20.100000000000001" customHeight="1" x14ac:dyDescent="0.15">
      <c r="C277" s="722"/>
      <c r="D277" s="721"/>
      <c r="E277" s="510"/>
      <c r="F277" s="511"/>
      <c r="G277" s="511"/>
      <c r="H277" s="511"/>
      <c r="I277" s="512"/>
      <c r="J277" s="170" t="s">
        <v>101</v>
      </c>
      <c r="K277" s="486" t="s">
        <v>337</v>
      </c>
      <c r="L277" s="486"/>
      <c r="M277" s="486"/>
      <c r="N277" s="486"/>
      <c r="O277" s="486"/>
      <c r="P277" s="486"/>
      <c r="Q277" s="486"/>
      <c r="R277" s="487"/>
      <c r="S277" s="87"/>
      <c r="T277" s="88"/>
      <c r="U277" s="88"/>
      <c r="V277" s="88"/>
      <c r="W277" s="88"/>
      <c r="X277" s="88"/>
      <c r="Y277" s="88"/>
      <c r="Z277" s="88"/>
      <c r="AA277" s="88"/>
      <c r="AB277" s="88"/>
      <c r="AC277" s="90"/>
      <c r="AD277" s="448"/>
      <c r="AF277" s="1" t="str">
        <f>+J276</f>
        <v>□</v>
      </c>
      <c r="AM277" s="37"/>
      <c r="AN277" s="43" t="s">
        <v>64</v>
      </c>
      <c r="AO277" s="43" t="s">
        <v>65</v>
      </c>
      <c r="AP277" s="43" t="s">
        <v>66</v>
      </c>
      <c r="AQ277" s="45" t="s">
        <v>91</v>
      </c>
      <c r="AR277" s="45" t="s">
        <v>67</v>
      </c>
    </row>
    <row r="278" spans="3:62" ht="20.100000000000001" customHeight="1" x14ac:dyDescent="0.15">
      <c r="C278" s="722"/>
      <c r="D278" s="721"/>
      <c r="E278" s="71"/>
      <c r="F278" s="494" t="s">
        <v>62</v>
      </c>
      <c r="G278" s="508"/>
      <c r="H278" s="508"/>
      <c r="I278" s="509"/>
      <c r="J278" s="106"/>
      <c r="K278" s="106"/>
      <c r="L278" s="106"/>
      <c r="M278" s="106"/>
      <c r="N278" s="106"/>
      <c r="O278" s="197"/>
      <c r="P278" s="198"/>
      <c r="Q278" s="198"/>
      <c r="R278" s="201"/>
      <c r="S278" s="91"/>
      <c r="T278" s="92"/>
      <c r="U278" s="202"/>
      <c r="V278" s="92"/>
      <c r="W278" s="92"/>
      <c r="X278" s="92"/>
      <c r="Y278" s="203"/>
      <c r="Z278" s="203"/>
      <c r="AA278" s="203"/>
      <c r="AB278" s="92"/>
      <c r="AC278" s="80" t="s">
        <v>109</v>
      </c>
      <c r="AD278" s="446"/>
      <c r="AF278" s="1" t="str">
        <f>+J277</f>
        <v>□</v>
      </c>
    </row>
    <row r="279" spans="3:62" ht="20.100000000000001" customHeight="1" x14ac:dyDescent="0.15">
      <c r="C279" s="722"/>
      <c r="D279" s="721"/>
      <c r="E279" s="71"/>
      <c r="F279" s="510"/>
      <c r="G279" s="511"/>
      <c r="H279" s="511"/>
      <c r="I279" s="512"/>
      <c r="J279" s="95"/>
      <c r="K279" s="95"/>
      <c r="L279" s="95"/>
      <c r="M279" s="95"/>
      <c r="N279" s="95"/>
      <c r="O279" s="168" t="s">
        <v>93</v>
      </c>
      <c r="P279" s="456" t="s">
        <v>329</v>
      </c>
      <c r="Q279" s="456"/>
      <c r="R279" s="457"/>
      <c r="S279" s="157"/>
      <c r="T279" s="97"/>
      <c r="U279" s="666" t="s">
        <v>338</v>
      </c>
      <c r="V279" s="666"/>
      <c r="W279" s="666"/>
      <c r="X279" s="666"/>
      <c r="Y279" s="431"/>
      <c r="Z279" s="431"/>
      <c r="AA279" s="431"/>
      <c r="AB279" s="97" t="s">
        <v>339</v>
      </c>
      <c r="AC279" s="99"/>
      <c r="AD279" s="447"/>
      <c r="AF279" s="42" t="str">
        <f>+O279</f>
        <v>□</v>
      </c>
      <c r="AI279" s="45" t="str">
        <f>IF(AF279&amp;AF280&amp;AF281="■□□","◎無し",IF(AF279&amp;AF280&amp;AF281="□■□","●適合",IF(AF279&amp;AF280&amp;AF281="□□■","◆未達",IF(AF279&amp;AF280&amp;AF281="□□□","■未答","▼矛盾"))))</f>
        <v>■未答</v>
      </c>
      <c r="AJ279" s="61"/>
      <c r="AM279" s="37" t="s">
        <v>110</v>
      </c>
      <c r="AN279" s="46" t="s">
        <v>111</v>
      </c>
      <c r="AO279" s="46" t="s">
        <v>112</v>
      </c>
      <c r="AP279" s="46" t="s">
        <v>113</v>
      </c>
      <c r="AQ279" s="46" t="s">
        <v>114</v>
      </c>
      <c r="AR279" s="46" t="s">
        <v>90</v>
      </c>
    </row>
    <row r="280" spans="3:62" ht="20.100000000000001" customHeight="1" x14ac:dyDescent="0.15">
      <c r="C280" s="722"/>
      <c r="D280" s="721"/>
      <c r="E280" s="71"/>
      <c r="F280" s="510"/>
      <c r="G280" s="511"/>
      <c r="H280" s="511"/>
      <c r="I280" s="512"/>
      <c r="J280" s="63" t="s">
        <v>115</v>
      </c>
      <c r="K280" s="456" t="s">
        <v>194</v>
      </c>
      <c r="L280" s="456"/>
      <c r="M280" s="456"/>
      <c r="N280" s="456"/>
      <c r="O280" s="456"/>
      <c r="P280" s="456"/>
      <c r="Q280" s="456"/>
      <c r="R280" s="457"/>
      <c r="S280" s="40" t="s">
        <v>264</v>
      </c>
      <c r="T280" s="429" t="s">
        <v>409</v>
      </c>
      <c r="U280" s="429"/>
      <c r="V280" s="429"/>
      <c r="W280" s="429"/>
      <c r="X280" s="429"/>
      <c r="Y280" s="429"/>
      <c r="Z280" s="429"/>
      <c r="AA280" s="429"/>
      <c r="AB280" s="429"/>
      <c r="AC280" s="430"/>
      <c r="AD280" s="447"/>
      <c r="AF280" s="1" t="str">
        <f>+J280</f>
        <v>□</v>
      </c>
      <c r="AI280" s="113" t="s">
        <v>202</v>
      </c>
      <c r="AK280" s="204" t="str">
        <f>IF(Y279&gt;0,IF(Y279&gt;80,"場合分け",8),"(未答)")</f>
        <v>(未答)</v>
      </c>
      <c r="AM280" s="37"/>
      <c r="AN280" s="43" t="s">
        <v>64</v>
      </c>
      <c r="AO280" s="43" t="s">
        <v>65</v>
      </c>
      <c r="AP280" s="43" t="s">
        <v>66</v>
      </c>
      <c r="AQ280" s="45" t="s">
        <v>91</v>
      </c>
      <c r="AR280" s="45" t="s">
        <v>67</v>
      </c>
    </row>
    <row r="281" spans="3:62" ht="20.100000000000001" customHeight="1" x14ac:dyDescent="0.15">
      <c r="C281" s="722"/>
      <c r="D281" s="721"/>
      <c r="E281" s="71"/>
      <c r="F281" s="510"/>
      <c r="G281" s="511"/>
      <c r="H281" s="511"/>
      <c r="I281" s="512"/>
      <c r="J281" s="63" t="s">
        <v>105</v>
      </c>
      <c r="K281" s="456" t="s">
        <v>191</v>
      </c>
      <c r="L281" s="456"/>
      <c r="M281" s="456"/>
      <c r="N281" s="456"/>
      <c r="O281" s="456"/>
      <c r="P281" s="456"/>
      <c r="Q281" s="456"/>
      <c r="R281" s="457"/>
      <c r="S281" s="40" t="s">
        <v>340</v>
      </c>
      <c r="T281" s="429" t="s">
        <v>341</v>
      </c>
      <c r="U281" s="429"/>
      <c r="V281" s="429"/>
      <c r="W281" s="429"/>
      <c r="X281" s="429"/>
      <c r="Y281" s="429"/>
      <c r="Z281" s="429"/>
      <c r="AA281" s="429"/>
      <c r="AB281" s="429"/>
      <c r="AC281" s="430"/>
      <c r="AD281" s="447"/>
      <c r="AF281" s="1" t="str">
        <f>+J281</f>
        <v>□</v>
      </c>
      <c r="AI281" s="113" t="s">
        <v>343</v>
      </c>
      <c r="AK281" s="45" t="str">
        <f>IF(AA282&gt;0,IF(AA282&lt;AK280,"◆未達","●適合"),"■未答")</f>
        <v>■未答</v>
      </c>
    </row>
    <row r="282" spans="3:62" ht="20.100000000000001" customHeight="1" x14ac:dyDescent="0.15">
      <c r="C282" s="722"/>
      <c r="D282" s="721"/>
      <c r="E282" s="71"/>
      <c r="F282" s="510"/>
      <c r="G282" s="511"/>
      <c r="H282" s="511"/>
      <c r="I282" s="512"/>
      <c r="J282" s="95"/>
      <c r="K282" s="95"/>
      <c r="L282" s="95"/>
      <c r="M282" s="95"/>
      <c r="N282" s="95"/>
      <c r="O282" s="95"/>
      <c r="P282" s="95"/>
      <c r="Q282" s="95"/>
      <c r="R282" s="96"/>
      <c r="S282" s="157"/>
      <c r="T282" s="637" t="s">
        <v>344</v>
      </c>
      <c r="U282" s="637"/>
      <c r="V282" s="637"/>
      <c r="W282" s="637"/>
      <c r="X282" s="637"/>
      <c r="Y282" s="637"/>
      <c r="Z282" s="97" t="s">
        <v>345</v>
      </c>
      <c r="AA282" s="431"/>
      <c r="AB282" s="431"/>
      <c r="AC282" s="99"/>
      <c r="AD282" s="447"/>
      <c r="AI282" s="113" t="s">
        <v>410</v>
      </c>
      <c r="AK282" s="45" t="str">
        <f>IF(Z283&gt;0,IF(Z283&lt;1200,"◆未達","●適合"),"■未答")</f>
        <v>■未答</v>
      </c>
    </row>
    <row r="283" spans="3:62" ht="20.100000000000001" customHeight="1" x14ac:dyDescent="0.15">
      <c r="C283" s="722"/>
      <c r="D283" s="721"/>
      <c r="E283" s="71"/>
      <c r="F283" s="510"/>
      <c r="G283" s="511"/>
      <c r="H283" s="511"/>
      <c r="I283" s="512"/>
      <c r="J283" s="95"/>
      <c r="K283" s="95"/>
      <c r="L283" s="95"/>
      <c r="M283" s="95"/>
      <c r="N283" s="95"/>
      <c r="O283" s="95"/>
      <c r="P283" s="95"/>
      <c r="Q283" s="95"/>
      <c r="R283" s="96"/>
      <c r="S283" s="157"/>
      <c r="T283" s="637" t="s">
        <v>411</v>
      </c>
      <c r="U283" s="637"/>
      <c r="V283" s="637"/>
      <c r="W283" s="637"/>
      <c r="X283" s="637"/>
      <c r="Y283" s="637"/>
      <c r="Z283" s="432"/>
      <c r="AA283" s="432"/>
      <c r="AB283" s="176" t="s">
        <v>412</v>
      </c>
      <c r="AC283" s="99"/>
      <c r="AD283" s="447"/>
      <c r="AI283" s="113"/>
      <c r="AK283" s="113"/>
    </row>
    <row r="284" spans="3:62" ht="20.100000000000001" customHeight="1" x14ac:dyDescent="0.15">
      <c r="C284" s="722"/>
      <c r="D284" s="721"/>
      <c r="E284" s="71"/>
      <c r="F284" s="510"/>
      <c r="G284" s="511"/>
      <c r="H284" s="511"/>
      <c r="I284" s="512"/>
      <c r="J284" s="101"/>
      <c r="K284" s="101"/>
      <c r="L284" s="101"/>
      <c r="M284" s="101"/>
      <c r="N284" s="101"/>
      <c r="O284" s="101"/>
      <c r="P284" s="101"/>
      <c r="Q284" s="101"/>
      <c r="R284" s="102"/>
      <c r="S284" s="87"/>
      <c r="T284" s="88"/>
      <c r="U284" s="88"/>
      <c r="V284" s="88"/>
      <c r="W284" s="88"/>
      <c r="X284" s="88"/>
      <c r="Y284" s="89"/>
      <c r="Z284" s="438"/>
      <c r="AA284" s="438"/>
      <c r="AB284" s="209"/>
      <c r="AC284" s="90"/>
      <c r="AD284" s="448"/>
      <c r="AI284" s="113"/>
      <c r="AK284" s="113"/>
    </row>
    <row r="285" spans="3:62" ht="20.100000000000001" customHeight="1" x14ac:dyDescent="0.15">
      <c r="C285" s="722"/>
      <c r="D285" s="721"/>
      <c r="E285" s="71"/>
      <c r="F285" s="709" t="s">
        <v>413</v>
      </c>
      <c r="G285" s="630"/>
      <c r="H285" s="630"/>
      <c r="I285" s="631"/>
      <c r="J285" s="211"/>
      <c r="K285" s="207"/>
      <c r="L285" s="207"/>
      <c r="M285" s="211"/>
      <c r="N285" s="207"/>
      <c r="O285" s="168" t="s">
        <v>347</v>
      </c>
      <c r="P285" s="537" t="s">
        <v>329</v>
      </c>
      <c r="Q285" s="537"/>
      <c r="R285" s="538"/>
      <c r="S285" s="210"/>
      <c r="T285" s="109"/>
      <c r="U285" s="109"/>
      <c r="V285" s="109"/>
      <c r="W285" s="109"/>
      <c r="X285" s="109"/>
      <c r="Y285" s="203"/>
      <c r="Z285" s="203"/>
      <c r="AA285" s="203"/>
      <c r="AB285" s="92"/>
      <c r="AC285" s="80" t="s">
        <v>109</v>
      </c>
      <c r="AD285" s="440"/>
      <c r="AF285" s="42" t="str">
        <f>+O285</f>
        <v>□</v>
      </c>
      <c r="AI285" s="45" t="str">
        <f>IF(AF285&amp;AF286&amp;AF287="■□□","◎無し",IF(AF285&amp;AF286&amp;AF287="□■□","●適合",IF(AF285&amp;AF286&amp;AF287="□□■","◆未達",IF(AF285&amp;AF286&amp;AF287="□□□","■未答","▼矛盾"))))</f>
        <v>■未答</v>
      </c>
      <c r="AJ285" s="61"/>
      <c r="AM285" s="37" t="s">
        <v>110</v>
      </c>
      <c r="AN285" s="46" t="s">
        <v>111</v>
      </c>
      <c r="AO285" s="46" t="s">
        <v>112</v>
      </c>
      <c r="AP285" s="46" t="s">
        <v>113</v>
      </c>
      <c r="AQ285" s="46" t="s">
        <v>114</v>
      </c>
      <c r="AR285" s="46" t="s">
        <v>90</v>
      </c>
    </row>
    <row r="286" spans="3:62" ht="20.100000000000001" customHeight="1" x14ac:dyDescent="0.15">
      <c r="C286" s="722"/>
      <c r="D286" s="721"/>
      <c r="E286" s="71"/>
      <c r="F286" s="629"/>
      <c r="G286" s="632"/>
      <c r="H286" s="632"/>
      <c r="I286" s="633"/>
      <c r="J286" s="168" t="s">
        <v>101</v>
      </c>
      <c r="K286" s="456" t="s">
        <v>414</v>
      </c>
      <c r="L286" s="456"/>
      <c r="M286" s="456"/>
      <c r="N286" s="456"/>
      <c r="O286" s="456"/>
      <c r="P286" s="456"/>
      <c r="Q286" s="456"/>
      <c r="R286" s="457"/>
      <c r="S286" s="427" t="s">
        <v>601</v>
      </c>
      <c r="T286" s="428"/>
      <c r="U286" s="428"/>
      <c r="V286" s="428"/>
      <c r="W286" s="168" t="s">
        <v>159</v>
      </c>
      <c r="X286" s="450" t="s">
        <v>251</v>
      </c>
      <c r="Y286" s="450"/>
      <c r="Z286" s="168" t="s">
        <v>140</v>
      </c>
      <c r="AA286" s="428" t="s">
        <v>252</v>
      </c>
      <c r="AB286" s="428"/>
      <c r="AC286" s="179"/>
      <c r="AD286" s="441"/>
      <c r="AF286" s="1" t="str">
        <f>+J286</f>
        <v>□</v>
      </c>
      <c r="AI286" s="160" t="s">
        <v>163</v>
      </c>
      <c r="AK286" s="43" t="str">
        <f>IF(W286&amp;Z286="■□","◎過分",IF(W286&amp;Z286="□■","●適合",IF(W286&amp;Z286="□□","■未答","▼矛盾")))</f>
        <v>■未答</v>
      </c>
      <c r="AM286" s="37"/>
      <c r="AN286" s="43" t="s">
        <v>64</v>
      </c>
      <c r="AO286" s="43" t="s">
        <v>65</v>
      </c>
      <c r="AP286" s="43" t="s">
        <v>66</v>
      </c>
      <c r="AQ286" s="45" t="s">
        <v>91</v>
      </c>
      <c r="AR286" s="45" t="s">
        <v>67</v>
      </c>
    </row>
    <row r="287" spans="3:62" ht="20.100000000000001" customHeight="1" x14ac:dyDescent="0.15">
      <c r="C287" s="722"/>
      <c r="D287" s="721"/>
      <c r="E287" s="71"/>
      <c r="F287" s="629"/>
      <c r="G287" s="632"/>
      <c r="H287" s="632"/>
      <c r="I287" s="633"/>
      <c r="J287" s="170" t="s">
        <v>69</v>
      </c>
      <c r="K287" s="486" t="s">
        <v>364</v>
      </c>
      <c r="L287" s="486"/>
      <c r="M287" s="486"/>
      <c r="N287" s="486"/>
      <c r="O287" s="486"/>
      <c r="P287" s="486"/>
      <c r="Q287" s="486"/>
      <c r="R287" s="487"/>
      <c r="S287" s="702" t="s">
        <v>363</v>
      </c>
      <c r="T287" s="664"/>
      <c r="U287" s="664"/>
      <c r="V287" s="664"/>
      <c r="W287" s="664"/>
      <c r="X287" s="664"/>
      <c r="Y287" s="454"/>
      <c r="Z287" s="454"/>
      <c r="AA287" s="454"/>
      <c r="AB287" s="88" t="s">
        <v>254</v>
      </c>
      <c r="AC287" s="90"/>
      <c r="AD287" s="441"/>
      <c r="AF287" s="1" t="str">
        <f>+J287</f>
        <v>□</v>
      </c>
      <c r="AI287" s="160" t="s">
        <v>255</v>
      </c>
      <c r="AK287" s="45" t="str">
        <f>IF(Y287&gt;0,IF(Y287&lt;700,"◆低すぎ",IF(Y287&gt;900,"◆高すぎ","●適合")),"■未答")</f>
        <v>■未答</v>
      </c>
    </row>
    <row r="288" spans="3:62" ht="20.100000000000001" customHeight="1" x14ac:dyDescent="0.15">
      <c r="C288" s="722"/>
      <c r="D288" s="721"/>
      <c r="E288" s="35"/>
      <c r="F288" s="494" t="s">
        <v>415</v>
      </c>
      <c r="G288" s="508"/>
      <c r="H288" s="508"/>
      <c r="I288" s="509"/>
      <c r="J288" s="197"/>
      <c r="K288" s="198"/>
      <c r="L288" s="198"/>
      <c r="M288" s="197"/>
      <c r="N288" s="198"/>
      <c r="O288" s="199" t="s">
        <v>140</v>
      </c>
      <c r="P288" s="537" t="s">
        <v>329</v>
      </c>
      <c r="Q288" s="537"/>
      <c r="R288" s="538"/>
      <c r="S288" s="48"/>
      <c r="T288" s="97" t="s">
        <v>411</v>
      </c>
      <c r="U288" s="97"/>
      <c r="V288" s="97"/>
      <c r="W288" s="97"/>
      <c r="X288" s="97"/>
      <c r="Y288" s="97"/>
      <c r="Z288" s="703"/>
      <c r="AA288" s="703"/>
      <c r="AB288" s="176" t="s">
        <v>412</v>
      </c>
      <c r="AC288" s="176"/>
      <c r="AD288" s="169"/>
      <c r="AF288" s="42" t="str">
        <f>+O288</f>
        <v>□</v>
      </c>
      <c r="AI288" s="45" t="str">
        <f>IF(AF288&amp;AF289&amp;AF290="■□□","◎無し",IF(AF288&amp;AF289&amp;AF290="□■□","●適合",IF(AF288&amp;AF289&amp;AF290="□□■","◆未達",IF(AF288&amp;AF289&amp;AF290="□□□","■未答","▼矛盾"))))</f>
        <v>■未答</v>
      </c>
      <c r="AJ288" s="61"/>
      <c r="AK288" s="45" t="str">
        <f>IF(Z288&gt;0,IF(Z288&lt;900,"◆未達","●適合"),"■未答")</f>
        <v>■未答</v>
      </c>
      <c r="AL288" s="15" t="s">
        <v>0</v>
      </c>
      <c r="AM288" s="37" t="s">
        <v>110</v>
      </c>
      <c r="AN288" s="46" t="s">
        <v>111</v>
      </c>
      <c r="AO288" s="46" t="s">
        <v>112</v>
      </c>
      <c r="AP288" s="46" t="s">
        <v>113</v>
      </c>
      <c r="AQ288" s="46" t="s">
        <v>114</v>
      </c>
      <c r="AR288" s="46" t="s">
        <v>90</v>
      </c>
      <c r="BC288" s="1"/>
      <c r="BD288" s="1"/>
      <c r="BE288" s="1"/>
      <c r="BF288" s="1"/>
      <c r="BG288" s="1"/>
      <c r="BH288" s="1"/>
      <c r="BI288" s="1"/>
      <c r="BJ288" s="1"/>
    </row>
    <row r="289" spans="3:65" ht="20.100000000000001" customHeight="1" x14ac:dyDescent="0.15">
      <c r="C289" s="722"/>
      <c r="D289" s="721"/>
      <c r="E289" s="35"/>
      <c r="F289" s="510"/>
      <c r="G289" s="514"/>
      <c r="H289" s="514"/>
      <c r="I289" s="515"/>
      <c r="J289" s="170" t="s">
        <v>101</v>
      </c>
      <c r="K289" s="486" t="s">
        <v>311</v>
      </c>
      <c r="L289" s="486"/>
      <c r="M289" s="170" t="s">
        <v>140</v>
      </c>
      <c r="N289" s="486" t="s">
        <v>312</v>
      </c>
      <c r="O289" s="486"/>
      <c r="P289" s="486"/>
      <c r="Q289" s="101"/>
      <c r="R289" s="102"/>
      <c r="S289" s="225"/>
      <c r="T289" s="88" t="s">
        <v>1</v>
      </c>
      <c r="U289" s="88"/>
      <c r="V289" s="88"/>
      <c r="W289" s="88"/>
      <c r="X289" s="88"/>
      <c r="Y289" s="88"/>
      <c r="Z289" s="655"/>
      <c r="AA289" s="655"/>
      <c r="AB289" s="209" t="s">
        <v>193</v>
      </c>
      <c r="AC289" s="209"/>
      <c r="AD289" s="169"/>
      <c r="AF289" s="1" t="str">
        <f>+J289</f>
        <v>□</v>
      </c>
      <c r="AK289" s="45" t="str">
        <f>IF(Z289&gt;0,IF(Z289&lt;900,"◆未達","●適合"),"■未答")</f>
        <v>■未答</v>
      </c>
      <c r="AL289" s="15" t="s">
        <v>2</v>
      </c>
      <c r="AM289" s="37"/>
      <c r="AN289" s="43" t="s">
        <v>64</v>
      </c>
      <c r="AO289" s="43" t="s">
        <v>65</v>
      </c>
      <c r="AP289" s="43" t="s">
        <v>66</v>
      </c>
      <c r="AQ289" s="45" t="s">
        <v>91</v>
      </c>
      <c r="AR289" s="45" t="s">
        <v>67</v>
      </c>
      <c r="BC289" s="1"/>
      <c r="BD289" s="1"/>
      <c r="BE289" s="1"/>
      <c r="BF289" s="1"/>
      <c r="BG289" s="1"/>
      <c r="BH289" s="1"/>
      <c r="BI289" s="1"/>
      <c r="BJ289" s="1"/>
    </row>
    <row r="290" spans="3:65" ht="20.100000000000001" customHeight="1" x14ac:dyDescent="0.15">
      <c r="C290" s="722"/>
      <c r="D290" s="721"/>
      <c r="E290" s="35"/>
      <c r="F290" s="493" t="s">
        <v>348</v>
      </c>
      <c r="G290" s="508" t="s">
        <v>47</v>
      </c>
      <c r="H290" s="508"/>
      <c r="I290" s="509"/>
      <c r="J290" s="105"/>
      <c r="K290" s="198"/>
      <c r="L290" s="198"/>
      <c r="M290" s="198"/>
      <c r="N290" s="198"/>
      <c r="O290" s="199" t="s">
        <v>105</v>
      </c>
      <c r="P290" s="537" t="s">
        <v>329</v>
      </c>
      <c r="Q290" s="537"/>
      <c r="R290" s="537"/>
      <c r="S290" s="436" t="s">
        <v>208</v>
      </c>
      <c r="T290" s="429"/>
      <c r="U290" s="429"/>
      <c r="V290" s="429"/>
      <c r="W290" s="431"/>
      <c r="X290" s="431"/>
      <c r="Y290" s="49" t="s">
        <v>174</v>
      </c>
      <c r="Z290" s="49"/>
      <c r="AA290" s="49"/>
      <c r="AB290" s="49"/>
      <c r="AC290" s="81"/>
      <c r="AD290" s="169"/>
      <c r="AF290" s="1" t="str">
        <f>+M289</f>
        <v>□</v>
      </c>
      <c r="AI290" s="45" t="str">
        <f>IF(AF291&amp;AF292&amp;AF293="■□□","◎無し",IF(AF291&amp;AF292&amp;AF293="□■□","●適合",IF(AF291&amp;AF292&amp;AF293="□□■","◆未達",IF(AF291&amp;AF292&amp;AF293="□□□","■未答","▼矛盾"))))</f>
        <v>■未答</v>
      </c>
      <c r="BC290" s="1"/>
      <c r="BD290" s="1"/>
      <c r="BE290" s="1"/>
      <c r="BF290" s="1"/>
      <c r="BG290" s="1"/>
      <c r="BH290" s="1"/>
      <c r="BI290" s="1"/>
      <c r="BJ290" s="1"/>
    </row>
    <row r="291" spans="3:65" ht="20.100000000000001" customHeight="1" x14ac:dyDescent="0.15">
      <c r="C291" s="722"/>
      <c r="D291" s="721"/>
      <c r="E291" s="35"/>
      <c r="F291" s="566"/>
      <c r="G291" s="511"/>
      <c r="H291" s="511"/>
      <c r="I291" s="512"/>
      <c r="J291" s="63" t="s">
        <v>105</v>
      </c>
      <c r="K291" s="456" t="s">
        <v>349</v>
      </c>
      <c r="L291" s="456"/>
      <c r="M291" s="456"/>
      <c r="N291" s="456"/>
      <c r="O291" s="456"/>
      <c r="P291" s="456"/>
      <c r="Q291" s="456"/>
      <c r="R291" s="457"/>
      <c r="S291" s="436" t="s">
        <v>212</v>
      </c>
      <c r="T291" s="429"/>
      <c r="U291" s="429"/>
      <c r="V291" s="429"/>
      <c r="W291" s="431"/>
      <c r="X291" s="431"/>
      <c r="Y291" s="49" t="s">
        <v>172</v>
      </c>
      <c r="Z291" s="97"/>
      <c r="AA291" s="97"/>
      <c r="AB291" s="49"/>
      <c r="AC291" s="81"/>
      <c r="AD291" s="169"/>
      <c r="AF291" s="42" t="str">
        <f>+O290</f>
        <v>□</v>
      </c>
      <c r="AI291" s="160" t="s">
        <v>213</v>
      </c>
      <c r="AK291" s="45" t="str">
        <f>IF(W291&gt;0,IF(W291&lt;195,"◆195未満","●適合"),"■未答")</f>
        <v>■未答</v>
      </c>
      <c r="AM291" s="37" t="s">
        <v>110</v>
      </c>
      <c r="AN291" s="46" t="s">
        <v>111</v>
      </c>
      <c r="AO291" s="46" t="s">
        <v>112</v>
      </c>
      <c r="AP291" s="46" t="s">
        <v>113</v>
      </c>
      <c r="AQ291" s="46" t="s">
        <v>114</v>
      </c>
      <c r="AR291" s="46" t="s">
        <v>90</v>
      </c>
      <c r="BC291" s="1"/>
      <c r="BD291" s="1"/>
      <c r="BE291" s="1"/>
      <c r="BF291" s="1"/>
      <c r="BG291" s="1"/>
      <c r="BH291" s="1"/>
      <c r="BI291" s="1"/>
      <c r="BJ291" s="1"/>
    </row>
    <row r="292" spans="3:65" ht="20.100000000000001" customHeight="1" x14ac:dyDescent="0.15">
      <c r="C292" s="722"/>
      <c r="D292" s="721"/>
      <c r="E292" s="35"/>
      <c r="F292" s="566"/>
      <c r="G292" s="514"/>
      <c r="H292" s="514"/>
      <c r="I292" s="515"/>
      <c r="J292" s="63" t="s">
        <v>115</v>
      </c>
      <c r="K292" s="456" t="s">
        <v>350</v>
      </c>
      <c r="L292" s="456"/>
      <c r="M292" s="456"/>
      <c r="N292" s="456"/>
      <c r="O292" s="456"/>
      <c r="P292" s="456"/>
      <c r="Q292" s="456"/>
      <c r="R292" s="457"/>
      <c r="S292" s="56"/>
      <c r="T292" s="636" t="s">
        <v>215</v>
      </c>
      <c r="U292" s="636"/>
      <c r="V292" s="636"/>
      <c r="W292" s="636"/>
      <c r="X292" s="636"/>
      <c r="Y292" s="636"/>
      <c r="Z292" s="452">
        <f>+X290*2+X291</f>
        <v>0</v>
      </c>
      <c r="AA292" s="452"/>
      <c r="AB292" s="49" t="s">
        <v>216</v>
      </c>
      <c r="AC292" s="81"/>
      <c r="AD292" s="169"/>
      <c r="AF292" s="1" t="str">
        <f>+J291</f>
        <v>□</v>
      </c>
      <c r="AI292" s="160" t="s">
        <v>217</v>
      </c>
      <c r="AK292" s="45" t="str">
        <f>IF(Z292&gt;0,IF((W290*2+W291)&lt;550,IF((W290*2+W291)&gt;750,"◆未達","●適合"),"◆未達"),"■未答")</f>
        <v>■未答</v>
      </c>
      <c r="AM292" s="37"/>
      <c r="AN292" s="43" t="s">
        <v>64</v>
      </c>
      <c r="AO292" s="43" t="s">
        <v>65</v>
      </c>
      <c r="AP292" s="43" t="s">
        <v>66</v>
      </c>
      <c r="AQ292" s="45" t="s">
        <v>91</v>
      </c>
      <c r="AR292" s="45" t="s">
        <v>67</v>
      </c>
      <c r="BC292" s="1"/>
      <c r="BD292" s="1"/>
      <c r="BE292" s="1"/>
      <c r="BF292" s="1"/>
      <c r="BG292" s="1"/>
      <c r="BH292" s="1"/>
      <c r="BI292" s="1"/>
      <c r="BJ292" s="1"/>
    </row>
    <row r="293" spans="3:65" ht="20.100000000000001" customHeight="1" x14ac:dyDescent="0.15">
      <c r="C293" s="722"/>
      <c r="D293" s="721"/>
      <c r="E293" s="35"/>
      <c r="F293" s="566"/>
      <c r="G293" s="548" t="s">
        <v>3</v>
      </c>
      <c r="H293" s="548"/>
      <c r="I293" s="583"/>
      <c r="J293" s="37"/>
      <c r="K293" s="37"/>
      <c r="L293" s="37"/>
      <c r="M293" s="37"/>
      <c r="N293" s="37"/>
      <c r="O293" s="37"/>
      <c r="P293" s="37"/>
      <c r="Q293" s="37"/>
      <c r="R293" s="39"/>
      <c r="S293" s="436" t="s">
        <v>218</v>
      </c>
      <c r="T293" s="429"/>
      <c r="U293" s="429"/>
      <c r="V293" s="429"/>
      <c r="W293" s="431"/>
      <c r="X293" s="431"/>
      <c r="Y293" s="49" t="s">
        <v>146</v>
      </c>
      <c r="Z293" s="97"/>
      <c r="AA293" s="97"/>
      <c r="AB293" s="49"/>
      <c r="AC293" s="81"/>
      <c r="AD293" s="169"/>
      <c r="AF293" s="1" t="str">
        <f>+J292</f>
        <v>□</v>
      </c>
      <c r="AI293" s="113" t="s">
        <v>219</v>
      </c>
      <c r="AK293" s="45" t="str">
        <f>IF(W293&gt;0,IF(W293&gt;30,"◆30超過","●適合"),"■未答")</f>
        <v>■未答</v>
      </c>
      <c r="BC293" s="1"/>
      <c r="BD293" s="1"/>
      <c r="BE293" s="1"/>
      <c r="BF293" s="1"/>
      <c r="BG293" s="1"/>
      <c r="BH293" s="1"/>
      <c r="BI293" s="1"/>
      <c r="BJ293" s="1"/>
    </row>
    <row r="294" spans="3:65" ht="20.100000000000001" customHeight="1" x14ac:dyDescent="0.15">
      <c r="C294" s="722"/>
      <c r="D294" s="721"/>
      <c r="E294" s="35"/>
      <c r="F294" s="566"/>
      <c r="G294" s="494" t="s">
        <v>352</v>
      </c>
      <c r="H294" s="508"/>
      <c r="I294" s="509"/>
      <c r="J294" s="172"/>
      <c r="K294" s="106"/>
      <c r="L294" s="106"/>
      <c r="M294" s="106"/>
      <c r="N294" s="106"/>
      <c r="O294" s="106"/>
      <c r="P294" s="106"/>
      <c r="Q294" s="106"/>
      <c r="R294" s="106"/>
      <c r="S294" s="224"/>
      <c r="T294" s="214"/>
      <c r="U294" s="214"/>
      <c r="V294" s="214"/>
      <c r="W294" s="203"/>
      <c r="X294" s="203"/>
      <c r="Y294" s="92"/>
      <c r="Z294" s="92"/>
      <c r="AA294" s="92"/>
      <c r="AB294" s="92"/>
      <c r="AC294" s="185"/>
      <c r="AD294" s="169"/>
      <c r="BC294" s="1"/>
      <c r="BD294" s="1"/>
      <c r="BE294" s="1"/>
      <c r="BF294" s="1"/>
      <c r="BG294" s="1"/>
      <c r="BH294" s="1"/>
      <c r="BI294" s="1"/>
      <c r="BJ294" s="1"/>
    </row>
    <row r="295" spans="3:65" ht="20.100000000000001" customHeight="1" x14ac:dyDescent="0.15">
      <c r="C295" s="722"/>
      <c r="D295" s="721"/>
      <c r="E295" s="35"/>
      <c r="F295" s="566"/>
      <c r="G295" s="510"/>
      <c r="H295" s="511"/>
      <c r="I295" s="512"/>
      <c r="J295" s="174"/>
      <c r="K295" s="95"/>
      <c r="L295" s="95"/>
      <c r="M295" s="95"/>
      <c r="N295" s="95"/>
      <c r="O295" s="168" t="s">
        <v>122</v>
      </c>
      <c r="P295" s="456" t="s">
        <v>329</v>
      </c>
      <c r="Q295" s="456"/>
      <c r="R295" s="456"/>
      <c r="S295" s="436" t="s">
        <v>353</v>
      </c>
      <c r="T295" s="429"/>
      <c r="U295" s="429"/>
      <c r="V295" s="429"/>
      <c r="W295" s="168" t="s">
        <v>155</v>
      </c>
      <c r="X295" s="49" t="s">
        <v>354</v>
      </c>
      <c r="Y295" s="49"/>
      <c r="Z295" s="168" t="s">
        <v>155</v>
      </c>
      <c r="AA295" s="49" t="s">
        <v>355</v>
      </c>
      <c r="AB295" s="49"/>
      <c r="AC295" s="81"/>
      <c r="AD295" s="169"/>
      <c r="AF295" s="42" t="str">
        <f>+O295</f>
        <v>□</v>
      </c>
      <c r="AI295" s="45" t="str">
        <f>IF(AF295&amp;AF296&amp;AF297="■□□","◎無し",IF(AF295&amp;AF296&amp;AF297="□■□","●適合",IF(AF295&amp;AF296&amp;AF297="□□■","◆未達",IF(AF295&amp;AF296&amp;AF297="□□□","■未答","▼矛盾"))))</f>
        <v>■未答</v>
      </c>
      <c r="AJ295" s="61"/>
      <c r="AM295" s="37" t="s">
        <v>110</v>
      </c>
      <c r="AN295" s="46" t="s">
        <v>111</v>
      </c>
      <c r="AO295" s="46" t="s">
        <v>112</v>
      </c>
      <c r="AP295" s="46" t="s">
        <v>113</v>
      </c>
      <c r="AQ295" s="46" t="s">
        <v>114</v>
      </c>
      <c r="AR295" s="46" t="s">
        <v>90</v>
      </c>
      <c r="BC295" s="1"/>
      <c r="BD295" s="1"/>
      <c r="BE295" s="1"/>
      <c r="BF295" s="1"/>
      <c r="BG295" s="1"/>
      <c r="BH295" s="1"/>
      <c r="BI295" s="1"/>
      <c r="BJ295" s="1"/>
    </row>
    <row r="296" spans="3:65" ht="20.100000000000001" customHeight="1" x14ac:dyDescent="0.15">
      <c r="C296" s="722"/>
      <c r="D296" s="721"/>
      <c r="E296" s="35"/>
      <c r="F296" s="566"/>
      <c r="G296" s="513"/>
      <c r="H296" s="514"/>
      <c r="I296" s="515"/>
      <c r="J296" s="206" t="s">
        <v>115</v>
      </c>
      <c r="K296" s="456" t="s">
        <v>360</v>
      </c>
      <c r="L296" s="456"/>
      <c r="M296" s="456"/>
      <c r="N296" s="456"/>
      <c r="O296" s="456"/>
      <c r="P296" s="456"/>
      <c r="Q296" s="456"/>
      <c r="R296" s="457"/>
      <c r="S296" s="427" t="s">
        <v>356</v>
      </c>
      <c r="T296" s="428"/>
      <c r="U296" s="428"/>
      <c r="V296" s="428"/>
      <c r="W296" s="168" t="s">
        <v>357</v>
      </c>
      <c r="X296" s="97" t="s">
        <v>358</v>
      </c>
      <c r="Y296" s="97"/>
      <c r="Z296" s="168" t="s">
        <v>357</v>
      </c>
      <c r="AA296" s="97" t="s">
        <v>359</v>
      </c>
      <c r="AB296" s="97"/>
      <c r="AC296" s="99"/>
      <c r="AD296" s="169"/>
      <c r="AF296" s="1" t="str">
        <f>+J296</f>
        <v>□</v>
      </c>
      <c r="AM296" s="37"/>
      <c r="AN296" s="43" t="s">
        <v>64</v>
      </c>
      <c r="AO296" s="43" t="s">
        <v>65</v>
      </c>
      <c r="AP296" s="43" t="s">
        <v>66</v>
      </c>
      <c r="AQ296" s="45" t="s">
        <v>91</v>
      </c>
      <c r="AR296" s="45" t="s">
        <v>67</v>
      </c>
      <c r="BC296" s="1"/>
      <c r="BD296" s="1"/>
      <c r="BE296" s="1"/>
      <c r="BF296" s="1"/>
      <c r="BG296" s="1"/>
      <c r="BH296" s="1"/>
      <c r="BI296" s="1"/>
      <c r="BJ296" s="1"/>
    </row>
    <row r="297" spans="3:65" ht="20.100000000000001" customHeight="1" x14ac:dyDescent="0.15">
      <c r="C297" s="722"/>
      <c r="D297" s="721"/>
      <c r="E297" s="35"/>
      <c r="F297" s="566"/>
      <c r="G297" s="508" t="s">
        <v>48</v>
      </c>
      <c r="H297" s="508"/>
      <c r="I297" s="509"/>
      <c r="J297" s="206" t="s">
        <v>105</v>
      </c>
      <c r="K297" s="456" t="s">
        <v>361</v>
      </c>
      <c r="L297" s="456"/>
      <c r="M297" s="456"/>
      <c r="N297" s="456"/>
      <c r="O297" s="456"/>
      <c r="P297" s="456"/>
      <c r="Q297" s="456"/>
      <c r="R297" s="457"/>
      <c r="S297" s="427" t="s">
        <v>601</v>
      </c>
      <c r="T297" s="428"/>
      <c r="U297" s="428"/>
      <c r="V297" s="428"/>
      <c r="W297" s="168" t="s">
        <v>159</v>
      </c>
      <c r="X297" s="450" t="s">
        <v>251</v>
      </c>
      <c r="Y297" s="450"/>
      <c r="Z297" s="168" t="s">
        <v>140</v>
      </c>
      <c r="AA297" s="451" t="s">
        <v>252</v>
      </c>
      <c r="AB297" s="428"/>
      <c r="AC297" s="179"/>
      <c r="AD297" s="169"/>
      <c r="AF297" s="1" t="str">
        <f>+J297</f>
        <v>□</v>
      </c>
      <c r="AI297" s="160" t="s">
        <v>163</v>
      </c>
      <c r="AK297" s="43" t="str">
        <f>IF(W297&amp;Z297="■□","◎過分",IF(W297&amp;Z297="□■","●適合",IF(W297&amp;Z297="□□","■未答","▼矛盾")))</f>
        <v>■未答</v>
      </c>
      <c r="BC297" s="1"/>
      <c r="BD297" s="1"/>
      <c r="BE297" s="1"/>
      <c r="BF297" s="1"/>
      <c r="BG297" s="1"/>
      <c r="BH297" s="1"/>
      <c r="BI297" s="1"/>
      <c r="BJ297" s="1"/>
    </row>
    <row r="298" spans="3:65" ht="20.100000000000001" customHeight="1" x14ac:dyDescent="0.15">
      <c r="C298" s="722"/>
      <c r="D298" s="721"/>
      <c r="E298" s="35"/>
      <c r="F298" s="566"/>
      <c r="G298" s="511"/>
      <c r="H298" s="511"/>
      <c r="I298" s="512"/>
      <c r="J298" s="186"/>
      <c r="K298" s="207"/>
      <c r="L298" s="207"/>
      <c r="M298" s="207"/>
      <c r="N298" s="207"/>
      <c r="O298" s="207"/>
      <c r="P298" s="207"/>
      <c r="Q298" s="207"/>
      <c r="R298" s="208"/>
      <c r="S298" s="427" t="s">
        <v>253</v>
      </c>
      <c r="T298" s="428"/>
      <c r="U298" s="428"/>
      <c r="V298" s="428"/>
      <c r="W298" s="428"/>
      <c r="X298" s="428"/>
      <c r="Y298" s="431"/>
      <c r="Z298" s="431"/>
      <c r="AA298" s="431"/>
      <c r="AB298" s="97" t="s">
        <v>254</v>
      </c>
      <c r="AC298" s="99"/>
      <c r="AD298" s="169"/>
      <c r="AI298" s="160" t="s">
        <v>255</v>
      </c>
      <c r="AK298" s="45" t="str">
        <f>IF(Y298&gt;0,IF(Y298&lt;700,"◆低すぎ",IF(Y298&gt;900,"◆高すぎ","●適合")),"■未答")</f>
        <v>■未答</v>
      </c>
      <c r="BC298" s="1"/>
      <c r="BD298" s="1"/>
      <c r="BE298" s="1"/>
      <c r="BF298" s="1"/>
      <c r="BG298" s="1"/>
      <c r="BH298" s="1"/>
      <c r="BI298" s="1"/>
      <c r="BJ298" s="1"/>
    </row>
    <row r="299" spans="3:65" ht="20.100000000000001" customHeight="1" thickBot="1" x14ac:dyDescent="0.2">
      <c r="C299" s="723"/>
      <c r="D299" s="724"/>
      <c r="E299" s="153"/>
      <c r="F299" s="718"/>
      <c r="G299" s="585"/>
      <c r="H299" s="585"/>
      <c r="I299" s="586"/>
      <c r="J299" s="226"/>
      <c r="K299" s="227"/>
      <c r="L299" s="227"/>
      <c r="M299" s="227"/>
      <c r="N299" s="227"/>
      <c r="O299" s="227"/>
      <c r="P299" s="227"/>
      <c r="Q299" s="227"/>
      <c r="R299" s="228"/>
      <c r="S299" s="229"/>
      <c r="T299" s="230"/>
      <c r="U299" s="230"/>
      <c r="V299" s="230"/>
      <c r="W299" s="230"/>
      <c r="X299" s="230"/>
      <c r="Y299" s="231"/>
      <c r="Z299" s="231"/>
      <c r="AA299" s="231"/>
      <c r="AB299" s="155"/>
      <c r="AC299" s="232"/>
      <c r="AD299" s="233"/>
      <c r="BC299" s="1"/>
      <c r="BD299" s="1"/>
      <c r="BE299" s="1"/>
      <c r="BF299" s="1"/>
      <c r="BG299" s="1"/>
      <c r="BH299" s="1"/>
      <c r="BI299" s="1"/>
      <c r="BJ299" s="1"/>
    </row>
    <row r="300" spans="3:65" s="18" customFormat="1" ht="17.25" customHeight="1" thickBot="1" x14ac:dyDescent="0.2">
      <c r="S300" s="234"/>
      <c r="T300" s="234"/>
      <c r="U300" s="234"/>
      <c r="V300" s="234"/>
      <c r="W300" s="234"/>
      <c r="X300" s="234"/>
      <c r="Y300" s="234"/>
      <c r="Z300" s="234"/>
      <c r="AA300" s="234"/>
      <c r="AB300" s="234"/>
      <c r="AC300" s="234"/>
      <c r="AD300" s="234"/>
      <c r="AE300" s="235"/>
      <c r="AF300" s="235"/>
      <c r="AG300" s="235"/>
      <c r="AH300" s="235"/>
      <c r="AI300" s="236"/>
      <c r="AJ300" s="236"/>
      <c r="AK300" s="236"/>
      <c r="AL300" s="236"/>
      <c r="AM300" s="236"/>
      <c r="AN300" s="236"/>
      <c r="AO300" s="236"/>
      <c r="AP300" s="236"/>
      <c r="AQ300" s="236"/>
      <c r="AR300" s="235"/>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c r="BM300" s="235"/>
    </row>
    <row r="301" spans="3:65" ht="36" customHeight="1" x14ac:dyDescent="0.15">
      <c r="C301" s="670" t="s">
        <v>4</v>
      </c>
      <c r="D301" s="673" t="s">
        <v>5</v>
      </c>
      <c r="E301" s="673"/>
      <c r="F301" s="674"/>
      <c r="G301" s="674"/>
      <c r="H301" s="674"/>
      <c r="I301" s="674"/>
      <c r="J301" s="237"/>
      <c r="K301" s="675"/>
      <c r="L301" s="675"/>
      <c r="M301" s="675"/>
      <c r="N301" s="675"/>
      <c r="O301" s="675"/>
      <c r="P301" s="675"/>
      <c r="Q301" s="675"/>
      <c r="R301" s="676"/>
      <c r="S301" s="717" t="s">
        <v>607</v>
      </c>
      <c r="T301" s="710"/>
      <c r="U301" s="710"/>
      <c r="V301" s="710"/>
      <c r="W301" s="710"/>
      <c r="X301" s="710"/>
      <c r="Y301" s="710"/>
      <c r="Z301" s="710"/>
      <c r="AA301" s="710"/>
      <c r="AB301" s="710"/>
      <c r="AC301" s="710"/>
      <c r="AD301" s="710"/>
      <c r="AE301" s="239"/>
      <c r="AF301" s="239"/>
      <c r="AG301" s="239"/>
      <c r="AH301" s="239"/>
      <c r="AI301" s="239"/>
      <c r="AJ301" s="239"/>
      <c r="AK301" s="239"/>
      <c r="AL301" s="239"/>
      <c r="AM301" s="239"/>
      <c r="AN301" s="239"/>
      <c r="AO301" s="239"/>
      <c r="AP301" s="239"/>
      <c r="AQ301" s="239"/>
      <c r="AR301" s="239"/>
      <c r="AS301" s="239"/>
      <c r="AT301" s="239"/>
      <c r="AU301" s="239"/>
      <c r="AV301" s="239"/>
      <c r="AW301" s="239"/>
      <c r="AX301" s="239"/>
      <c r="AY301" s="239"/>
      <c r="AZ301" s="239"/>
      <c r="BA301" s="239"/>
      <c r="BB301" s="239"/>
      <c r="BC301" s="239"/>
      <c r="BD301" s="239"/>
      <c r="BE301" s="239"/>
      <c r="BF301" s="239"/>
      <c r="BG301" s="239"/>
      <c r="BH301" s="240"/>
      <c r="BI301" s="241"/>
      <c r="BJ301" s="241"/>
      <c r="BK301" s="241"/>
      <c r="BL301" s="241"/>
      <c r="BM301" s="9"/>
    </row>
    <row r="302" spans="3:65" ht="15" customHeight="1" x14ac:dyDescent="0.15">
      <c r="C302" s="671"/>
      <c r="D302" s="677" t="s">
        <v>6</v>
      </c>
      <c r="E302" s="678"/>
      <c r="F302" s="685" t="s">
        <v>7</v>
      </c>
      <c r="G302" s="686"/>
      <c r="H302" s="686"/>
      <c r="I302" s="687"/>
      <c r="J302" s="692" t="s">
        <v>8</v>
      </c>
      <c r="K302" s="692"/>
      <c r="L302" s="692"/>
      <c r="M302" s="692"/>
      <c r="N302" s="692"/>
      <c r="O302" s="692"/>
      <c r="P302" s="692"/>
      <c r="Q302" s="692"/>
      <c r="R302" s="693"/>
      <c r="S302" s="717"/>
      <c r="T302" s="710"/>
      <c r="U302" s="710"/>
      <c r="V302" s="710"/>
      <c r="W302" s="710"/>
      <c r="X302" s="710"/>
      <c r="Y302" s="710"/>
      <c r="Z302" s="710"/>
      <c r="AA302" s="710"/>
      <c r="AB302" s="710"/>
      <c r="AC302" s="710"/>
      <c r="AD302" s="710"/>
      <c r="AE302" s="239"/>
      <c r="AF302" s="239"/>
      <c r="AG302" s="239"/>
      <c r="AH302" s="239"/>
      <c r="AI302" s="239"/>
      <c r="AJ302" s="239"/>
      <c r="AK302" s="239"/>
      <c r="AL302" s="239"/>
      <c r="AM302" s="239"/>
      <c r="AN302" s="239"/>
      <c r="AO302" s="239"/>
      <c r="AP302" s="239"/>
      <c r="AQ302" s="239"/>
      <c r="AR302" s="239"/>
      <c r="AS302" s="239"/>
      <c r="AT302" s="239"/>
      <c r="AU302" s="239"/>
      <c r="AV302" s="239"/>
      <c r="AW302" s="239"/>
      <c r="AX302" s="239"/>
      <c r="AY302" s="239"/>
      <c r="AZ302" s="239"/>
      <c r="BA302" s="239"/>
      <c r="BB302" s="239"/>
      <c r="BC302" s="239"/>
      <c r="BD302" s="239"/>
      <c r="BE302" s="239"/>
      <c r="BF302" s="239"/>
      <c r="BG302" s="239"/>
      <c r="BH302" s="240"/>
      <c r="BI302" s="241"/>
      <c r="BJ302" s="241"/>
      <c r="BK302" s="241"/>
      <c r="BL302" s="241"/>
      <c r="BM302" s="9"/>
    </row>
    <row r="303" spans="3:65" ht="36" customHeight="1" x14ac:dyDescent="0.15">
      <c r="C303" s="671"/>
      <c r="D303" s="679"/>
      <c r="E303" s="680"/>
      <c r="F303" s="694"/>
      <c r="G303" s="695"/>
      <c r="H303" s="695"/>
      <c r="I303" s="696"/>
      <c r="J303" s="690"/>
      <c r="K303" s="690"/>
      <c r="L303" s="690"/>
      <c r="M303" s="690"/>
      <c r="N303" s="690"/>
      <c r="O303" s="690"/>
      <c r="P303" s="690"/>
      <c r="Q303" s="690"/>
      <c r="R303" s="691"/>
      <c r="S303" s="710" t="s">
        <v>9</v>
      </c>
      <c r="T303" s="710"/>
      <c r="U303" s="710"/>
      <c r="V303" s="710"/>
      <c r="W303" s="710"/>
      <c r="X303" s="710"/>
      <c r="Y303" s="710"/>
      <c r="Z303" s="710"/>
      <c r="AA303" s="710"/>
      <c r="AB303" s="710"/>
      <c r="AC303" s="710"/>
      <c r="AD303" s="710"/>
      <c r="AE303" s="239"/>
      <c r="AF303" s="239"/>
      <c r="AG303" s="239"/>
      <c r="AH303" s="239"/>
      <c r="AI303" s="239"/>
      <c r="AJ303" s="239"/>
      <c r="AK303" s="239"/>
      <c r="AL303" s="239"/>
      <c r="AM303" s="239"/>
      <c r="AN303" s="239"/>
      <c r="AO303" s="239"/>
      <c r="AP303" s="239"/>
      <c r="AQ303" s="239"/>
      <c r="AR303" s="239"/>
      <c r="AS303" s="239"/>
      <c r="AT303" s="239"/>
      <c r="AU303" s="239"/>
      <c r="AV303" s="239"/>
      <c r="AW303" s="239"/>
      <c r="AX303" s="239"/>
      <c r="AY303" s="239"/>
      <c r="AZ303" s="239"/>
      <c r="BA303" s="239"/>
      <c r="BB303" s="239"/>
      <c r="BC303" s="239"/>
      <c r="BD303" s="239"/>
      <c r="BE303" s="239"/>
      <c r="BF303" s="239"/>
      <c r="BG303" s="239"/>
      <c r="BH303" s="239"/>
      <c r="BI303" s="239"/>
      <c r="BJ303" s="239"/>
      <c r="BK303" s="239"/>
      <c r="BL303" s="239"/>
      <c r="BM303" s="9"/>
    </row>
    <row r="304" spans="3:65" ht="15" customHeight="1" x14ac:dyDescent="0.15">
      <c r="C304" s="671"/>
      <c r="D304" s="681" t="s">
        <v>10</v>
      </c>
      <c r="E304" s="682"/>
      <c r="F304" s="685" t="s">
        <v>11</v>
      </c>
      <c r="G304" s="686"/>
      <c r="H304" s="686"/>
      <c r="I304" s="687"/>
      <c r="J304" s="692" t="s">
        <v>8</v>
      </c>
      <c r="K304" s="692"/>
      <c r="L304" s="692"/>
      <c r="M304" s="692"/>
      <c r="N304" s="692"/>
      <c r="O304" s="692"/>
      <c r="P304" s="692"/>
      <c r="Q304" s="692"/>
      <c r="R304" s="693"/>
      <c r="S304" s="238"/>
      <c r="T304" s="238"/>
      <c r="U304" s="238"/>
      <c r="V304" s="238"/>
      <c r="W304" s="238"/>
      <c r="X304" s="238"/>
      <c r="Y304" s="238"/>
      <c r="Z304" s="238"/>
      <c r="AA304" s="238"/>
      <c r="AB304" s="238"/>
      <c r="AC304" s="238"/>
      <c r="AD304" s="238"/>
      <c r="AE304" s="239"/>
      <c r="AF304" s="239"/>
      <c r="AG304" s="239"/>
      <c r="AH304" s="239"/>
      <c r="AI304" s="239"/>
      <c r="AJ304" s="239"/>
      <c r="AK304" s="239"/>
      <c r="AL304" s="239"/>
      <c r="AM304" s="239"/>
      <c r="AN304" s="239"/>
      <c r="AO304" s="239"/>
      <c r="AP304" s="239"/>
      <c r="AQ304" s="239"/>
      <c r="AR304" s="239"/>
      <c r="AS304" s="239"/>
      <c r="AT304" s="239"/>
      <c r="AU304" s="239"/>
      <c r="AV304" s="239"/>
      <c r="AW304" s="239"/>
      <c r="AX304" s="239"/>
      <c r="AY304" s="239"/>
      <c r="AZ304" s="239"/>
      <c r="BA304" s="239"/>
      <c r="BB304" s="239"/>
      <c r="BC304" s="239"/>
      <c r="BD304" s="239"/>
      <c r="BE304" s="239"/>
      <c r="BF304" s="239"/>
      <c r="BG304" s="239"/>
      <c r="BH304" s="239"/>
      <c r="BI304" s="239"/>
      <c r="BJ304" s="239"/>
      <c r="BK304" s="239"/>
      <c r="BL304" s="239"/>
      <c r="BM304" s="9"/>
    </row>
    <row r="305" spans="3:84" ht="36" customHeight="1" x14ac:dyDescent="0.15">
      <c r="C305" s="671"/>
      <c r="D305" s="681"/>
      <c r="E305" s="682"/>
      <c r="F305" s="697"/>
      <c r="G305" s="698"/>
      <c r="H305" s="698"/>
      <c r="I305" s="699"/>
      <c r="J305" s="700"/>
      <c r="K305" s="700"/>
      <c r="L305" s="700"/>
      <c r="M305" s="700"/>
      <c r="N305" s="700"/>
      <c r="O305" s="700"/>
      <c r="P305" s="700"/>
      <c r="Q305" s="700"/>
      <c r="R305" s="701"/>
      <c r="S305" s="730" t="s">
        <v>12</v>
      </c>
      <c r="T305" s="730"/>
      <c r="U305" s="730"/>
      <c r="V305" s="730"/>
      <c r="W305" s="730"/>
      <c r="X305" s="730"/>
      <c r="Y305" s="730"/>
      <c r="Z305" s="730"/>
      <c r="AA305" s="730"/>
      <c r="AB305" s="730"/>
      <c r="AC305" s="730"/>
      <c r="AD305" s="730"/>
      <c r="AE305" s="239"/>
      <c r="AF305" s="239"/>
      <c r="AG305" s="239"/>
      <c r="AH305" s="239"/>
      <c r="AI305" s="239"/>
      <c r="AJ305" s="239"/>
      <c r="AK305" s="239"/>
      <c r="AL305" s="239"/>
      <c r="AM305" s="239"/>
      <c r="AN305" s="239"/>
      <c r="AO305" s="239"/>
      <c r="AP305" s="239"/>
      <c r="AQ305" s="239"/>
      <c r="AR305" s="239"/>
      <c r="AS305" s="239"/>
      <c r="AT305" s="239"/>
      <c r="AU305" s="239"/>
      <c r="AV305" s="239"/>
      <c r="AW305" s="239"/>
      <c r="AX305" s="239"/>
      <c r="AY305" s="239"/>
      <c r="AZ305" s="239"/>
      <c r="BA305" s="239"/>
      <c r="BB305" s="239"/>
      <c r="BC305" s="239"/>
      <c r="BD305" s="239"/>
      <c r="BE305" s="239"/>
      <c r="BF305" s="239"/>
      <c r="BG305" s="239"/>
      <c r="BH305" s="239"/>
      <c r="BI305" s="239"/>
      <c r="BJ305" s="239"/>
      <c r="BK305" s="239"/>
      <c r="BL305" s="239"/>
      <c r="BM305" s="9"/>
    </row>
    <row r="306" spans="3:84" ht="36" customHeight="1" x14ac:dyDescent="0.15">
      <c r="C306" s="671"/>
      <c r="D306" s="681"/>
      <c r="E306" s="682"/>
      <c r="F306" s="242" t="s">
        <v>13</v>
      </c>
      <c r="G306" s="690"/>
      <c r="H306" s="690"/>
      <c r="I306" s="690"/>
      <c r="J306" s="690"/>
      <c r="K306" s="690"/>
      <c r="L306" s="690"/>
      <c r="M306" s="690"/>
      <c r="N306" s="690"/>
      <c r="O306" s="690"/>
      <c r="P306" s="690"/>
      <c r="Q306" s="690"/>
      <c r="R306" s="691"/>
      <c r="S306" s="238"/>
      <c r="T306" s="238"/>
      <c r="U306" s="238"/>
      <c r="V306" s="238"/>
      <c r="W306" s="238"/>
      <c r="X306" s="238"/>
      <c r="Y306" s="238"/>
      <c r="Z306" s="238"/>
      <c r="AA306" s="238"/>
      <c r="AB306" s="238"/>
      <c r="AC306" s="238"/>
      <c r="AD306" s="238"/>
      <c r="AE306" s="239"/>
      <c r="AF306" s="239"/>
      <c r="AG306" s="239"/>
      <c r="AH306" s="239"/>
      <c r="AI306" s="239"/>
      <c r="AJ306" s="239"/>
      <c r="AK306" s="239"/>
      <c r="AL306" s="239"/>
      <c r="AM306" s="239"/>
      <c r="AN306" s="239"/>
      <c r="AO306" s="239"/>
      <c r="AP306" s="239"/>
      <c r="AQ306" s="239"/>
      <c r="AR306" s="239"/>
      <c r="AS306" s="239"/>
      <c r="AT306" s="239"/>
      <c r="AU306" s="239"/>
      <c r="AV306" s="239"/>
      <c r="AW306" s="239"/>
      <c r="AX306" s="239"/>
      <c r="AY306" s="239"/>
      <c r="AZ306" s="239"/>
      <c r="BA306" s="239"/>
      <c r="BB306" s="239"/>
      <c r="BC306" s="239"/>
      <c r="BD306" s="239"/>
      <c r="BE306" s="239"/>
      <c r="BF306" s="239"/>
      <c r="BG306" s="239"/>
      <c r="BH306" s="239"/>
      <c r="BI306" s="239"/>
      <c r="BJ306" s="239"/>
      <c r="BK306" s="239"/>
      <c r="BL306" s="239"/>
      <c r="BM306" s="9"/>
    </row>
    <row r="307" spans="3:84" ht="36" customHeight="1" thickBot="1" x14ac:dyDescent="0.2">
      <c r="C307" s="672"/>
      <c r="D307" s="683"/>
      <c r="E307" s="684"/>
      <c r="F307" s="243" t="s">
        <v>14</v>
      </c>
      <c r="G307" s="688"/>
      <c r="H307" s="688"/>
      <c r="I307" s="688"/>
      <c r="J307" s="688"/>
      <c r="K307" s="688"/>
      <c r="L307" s="688"/>
      <c r="M307" s="688"/>
      <c r="N307" s="688"/>
      <c r="O307" s="688"/>
      <c r="P307" s="688"/>
      <c r="Q307" s="688"/>
      <c r="R307" s="689"/>
      <c r="AE307" s="239"/>
      <c r="AF307" s="239"/>
      <c r="AG307" s="239"/>
      <c r="AH307" s="239"/>
      <c r="AI307" s="239"/>
      <c r="AJ307" s="239"/>
      <c r="AK307" s="239"/>
      <c r="AL307" s="239"/>
      <c r="AM307" s="239"/>
      <c r="AN307" s="239"/>
      <c r="AO307" s="239"/>
      <c r="AP307" s="239"/>
      <c r="AQ307" s="239"/>
      <c r="AR307" s="239"/>
      <c r="AS307" s="239"/>
      <c r="AT307" s="239"/>
      <c r="AU307" s="239"/>
      <c r="AV307" s="239"/>
      <c r="AW307" s="239"/>
      <c r="AX307" s="239"/>
      <c r="AY307" s="239"/>
      <c r="AZ307" s="239"/>
      <c r="BA307" s="239"/>
      <c r="BB307" s="239"/>
      <c r="BC307" s="239"/>
      <c r="BD307" s="239"/>
      <c r="BE307" s="239"/>
      <c r="BF307" s="239"/>
      <c r="BG307" s="239"/>
      <c r="BH307" s="239"/>
      <c r="BI307" s="239"/>
      <c r="BJ307" s="239"/>
      <c r="BK307" s="239"/>
      <c r="BL307" s="239"/>
      <c r="BM307" s="9"/>
    </row>
    <row r="308" spans="3:84" s="18" customFormat="1" ht="18" customHeight="1" x14ac:dyDescent="0.15">
      <c r="AE308" s="239"/>
      <c r="AF308" s="239"/>
      <c r="AG308" s="239"/>
      <c r="AH308" s="239"/>
      <c r="AI308" s="239"/>
      <c r="AJ308" s="239"/>
      <c r="AK308" s="239"/>
      <c r="AL308" s="239"/>
      <c r="AM308" s="239"/>
      <c r="AN308" s="239"/>
      <c r="AO308" s="239"/>
      <c r="AP308" s="239"/>
      <c r="AQ308" s="239"/>
      <c r="AR308" s="239"/>
      <c r="AS308" s="239"/>
      <c r="AT308" s="239"/>
      <c r="AU308" s="239"/>
      <c r="AV308" s="239"/>
      <c r="AW308" s="239"/>
      <c r="AX308" s="239"/>
      <c r="AY308" s="239"/>
      <c r="AZ308" s="239"/>
      <c r="BA308" s="239"/>
      <c r="BB308" s="235"/>
      <c r="BC308" s="236"/>
      <c r="BD308" s="236"/>
      <c r="BE308" s="236"/>
      <c r="BF308" s="236"/>
      <c r="BG308" s="236"/>
      <c r="BH308" s="236"/>
      <c r="BI308" s="236"/>
      <c r="BJ308" s="236"/>
      <c r="BK308" s="235"/>
      <c r="BL308" s="235"/>
      <c r="BM308" s="235"/>
      <c r="BN308" s="235"/>
      <c r="BO308" s="235"/>
      <c r="BP308" s="235"/>
      <c r="BQ308" s="235"/>
      <c r="BR308" s="235"/>
      <c r="BS308" s="235"/>
      <c r="BT308" s="235"/>
      <c r="BU308" s="235"/>
      <c r="BV308" s="235"/>
      <c r="BW308" s="235"/>
      <c r="BX308" s="235"/>
      <c r="BY308" s="235"/>
      <c r="BZ308" s="235"/>
      <c r="CA308" s="235"/>
      <c r="CB308" s="235"/>
      <c r="CC308" s="235"/>
      <c r="CD308" s="235"/>
      <c r="CE308" s="235"/>
      <c r="CF308" s="235"/>
    </row>
    <row r="309" spans="3:84" ht="12.75" x14ac:dyDescent="0.15">
      <c r="AE309" s="239"/>
      <c r="AF309" s="239"/>
      <c r="AG309" s="239"/>
      <c r="AH309" s="239"/>
      <c r="AI309" s="239"/>
      <c r="AJ309" s="239"/>
      <c r="AK309" s="239"/>
      <c r="AL309" s="239"/>
      <c r="AM309" s="239"/>
      <c r="AN309" s="239"/>
      <c r="AO309" s="239"/>
      <c r="AP309" s="239"/>
      <c r="AQ309" s="239"/>
      <c r="AR309" s="239"/>
      <c r="AS309" s="239"/>
      <c r="AT309" s="239"/>
      <c r="AU309" s="239"/>
      <c r="AV309" s="239"/>
      <c r="AW309" s="239"/>
      <c r="AX309" s="239"/>
      <c r="AY309" s="239"/>
      <c r="AZ309" s="239"/>
      <c r="BA309" s="239"/>
    </row>
    <row r="310" spans="3:84" ht="12.75" x14ac:dyDescent="0.15">
      <c r="C310" s="1" t="s">
        <v>598</v>
      </c>
      <c r="AE310" s="239"/>
      <c r="AF310" s="239"/>
      <c r="AG310" s="239"/>
      <c r="AH310" s="239"/>
      <c r="AI310" s="239"/>
      <c r="AJ310" s="239"/>
      <c r="AK310" s="239"/>
      <c r="AL310" s="239"/>
      <c r="AM310" s="239"/>
      <c r="AN310" s="239"/>
      <c r="AO310" s="239"/>
      <c r="AP310" s="239"/>
      <c r="AQ310" s="239"/>
      <c r="AR310" s="239"/>
      <c r="AS310" s="239"/>
      <c r="AT310" s="239"/>
      <c r="AU310" s="239"/>
      <c r="AV310" s="239"/>
      <c r="AW310" s="239"/>
      <c r="AX310" s="239"/>
      <c r="AY310" s="239"/>
      <c r="AZ310" s="239"/>
      <c r="BA310" s="239"/>
    </row>
    <row r="311" spans="3:84" ht="14.25" x14ac:dyDescent="0.15">
      <c r="C311" s="360" t="s">
        <v>84</v>
      </c>
      <c r="D311" s="719" t="s">
        <v>599</v>
      </c>
      <c r="E311" s="719"/>
      <c r="F311" s="719"/>
      <c r="G311" s="719"/>
      <c r="H311" s="719"/>
      <c r="I311" s="719"/>
      <c r="J311" s="719"/>
      <c r="K311" s="719"/>
      <c r="L311" s="719"/>
      <c r="M311" s="719"/>
      <c r="N311" s="719"/>
      <c r="O311" s="719"/>
      <c r="P311" s="719"/>
      <c r="Q311" s="719"/>
      <c r="R311" s="719"/>
      <c r="S311" s="719"/>
      <c r="T311" s="719"/>
      <c r="U311" s="719"/>
      <c r="V311" s="719"/>
      <c r="W311" s="719"/>
      <c r="X311" s="719"/>
      <c r="Y311" s="719"/>
      <c r="Z311" s="719"/>
      <c r="AA311" s="719"/>
      <c r="AB311" s="719"/>
      <c r="AC311" s="719"/>
      <c r="AD311" s="719"/>
      <c r="AE311" s="235"/>
      <c r="AF311" s="235"/>
      <c r="AG311" s="235"/>
      <c r="AH311" s="235"/>
      <c r="AI311" s="236"/>
      <c r="AJ311" s="236"/>
      <c r="AK311" s="236"/>
      <c r="AL311" s="236"/>
      <c r="AM311" s="236"/>
      <c r="AN311" s="236"/>
      <c r="AO311" s="236"/>
      <c r="AP311" s="236"/>
      <c r="AQ311" s="236"/>
      <c r="AR311" s="235"/>
      <c r="AS311" s="235"/>
      <c r="AT311" s="235"/>
      <c r="AU311" s="235"/>
      <c r="AV311" s="235"/>
      <c r="AW311" s="235"/>
      <c r="AX311" s="235"/>
      <c r="AY311" s="235"/>
      <c r="AZ311" s="235"/>
      <c r="BA311" s="235"/>
    </row>
    <row r="313" spans="3:84" x14ac:dyDescent="0.15">
      <c r="C313" s="244"/>
      <c r="D313" s="244"/>
    </row>
  </sheetData>
  <mergeCells count="618">
    <mergeCell ref="E264:I265"/>
    <mergeCell ref="K256:R256"/>
    <mergeCell ref="K274:R274"/>
    <mergeCell ref="F266:I268"/>
    <mergeCell ref="L259:R259"/>
    <mergeCell ref="S254:Y254"/>
    <mergeCell ref="S305:AD305"/>
    <mergeCell ref="S216:AC218"/>
    <mergeCell ref="S227:Y227"/>
    <mergeCell ref="AA244:AB244"/>
    <mergeCell ref="W238:X238"/>
    <mergeCell ref="T198:AC198"/>
    <mergeCell ref="P207:R207"/>
    <mergeCell ref="K213:R213"/>
    <mergeCell ref="D311:AD311"/>
    <mergeCell ref="F269:I271"/>
    <mergeCell ref="F250:I252"/>
    <mergeCell ref="AA269:AB269"/>
    <mergeCell ref="K267:R267"/>
    <mergeCell ref="K265:L265"/>
    <mergeCell ref="Z252:AA252"/>
    <mergeCell ref="P266:R266"/>
    <mergeCell ref="Z254:AA254"/>
    <mergeCell ref="J257:N257"/>
    <mergeCell ref="C275:D299"/>
    <mergeCell ref="K281:R281"/>
    <mergeCell ref="K289:L289"/>
    <mergeCell ref="L261:R261"/>
    <mergeCell ref="M262:R262"/>
    <mergeCell ref="C256:D274"/>
    <mergeCell ref="E256:I263"/>
    <mergeCell ref="K296:R296"/>
    <mergeCell ref="K297:R297"/>
    <mergeCell ref="G297:I299"/>
    <mergeCell ref="S301:AD302"/>
    <mergeCell ref="X297:Y297"/>
    <mergeCell ref="S297:V297"/>
    <mergeCell ref="F290:F299"/>
    <mergeCell ref="G290:I292"/>
    <mergeCell ref="G294:I296"/>
    <mergeCell ref="G293:I293"/>
    <mergeCell ref="K291:R291"/>
    <mergeCell ref="K292:R292"/>
    <mergeCell ref="P295:R295"/>
    <mergeCell ref="W290:X290"/>
    <mergeCell ref="S291:V291"/>
    <mergeCell ref="W291:X291"/>
    <mergeCell ref="S296:V296"/>
    <mergeCell ref="S290:V290"/>
    <mergeCell ref="T292:Y292"/>
    <mergeCell ref="S295:V295"/>
    <mergeCell ref="S298:X298"/>
    <mergeCell ref="Y298:AA298"/>
    <mergeCell ref="AA297:AB297"/>
    <mergeCell ref="P290:R290"/>
    <mergeCell ref="S303:AD303"/>
    <mergeCell ref="AI8:AK8"/>
    <mergeCell ref="S86:Y86"/>
    <mergeCell ref="Z86:AA86"/>
    <mergeCell ref="S102:T102"/>
    <mergeCell ref="U102:V102"/>
    <mergeCell ref="X102:Y102"/>
    <mergeCell ref="Z288:AA288"/>
    <mergeCell ref="Z292:AA292"/>
    <mergeCell ref="S205:V205"/>
    <mergeCell ref="T225:AC225"/>
    <mergeCell ref="S212:V212"/>
    <mergeCell ref="Y181:AA181"/>
    <mergeCell ref="S181:X181"/>
    <mergeCell ref="AD97:AD100"/>
    <mergeCell ref="AD101:AD115"/>
    <mergeCell ref="Y98:AA98"/>
    <mergeCell ref="S98:X98"/>
    <mergeCell ref="AD189:AD191"/>
    <mergeCell ref="AD211:AD222"/>
    <mergeCell ref="AA212:AB212"/>
    <mergeCell ref="AD237:AD240"/>
    <mergeCell ref="U258:AC258"/>
    <mergeCell ref="S237:V237"/>
    <mergeCell ref="C2:F2"/>
    <mergeCell ref="X286:Y286"/>
    <mergeCell ref="AA286:AB286"/>
    <mergeCell ref="U279:X279"/>
    <mergeCell ref="E138:I142"/>
    <mergeCell ref="AA208:AB208"/>
    <mergeCell ref="K216:R216"/>
    <mergeCell ref="K217:R217"/>
    <mergeCell ref="X212:Y212"/>
    <mergeCell ref="F285:I287"/>
    <mergeCell ref="F278:I284"/>
    <mergeCell ref="K234:L234"/>
    <mergeCell ref="Y213:AA213"/>
    <mergeCell ref="S231:Y231"/>
    <mergeCell ref="X208:Y208"/>
    <mergeCell ref="Z229:AA229"/>
    <mergeCell ref="Z231:AA231"/>
    <mergeCell ref="S228:Y228"/>
    <mergeCell ref="W201:X201"/>
    <mergeCell ref="K194:R194"/>
    <mergeCell ref="K198:R198"/>
    <mergeCell ref="P196:R196"/>
    <mergeCell ref="N201:P201"/>
    <mergeCell ref="T204:Y204"/>
    <mergeCell ref="AD235:AD236"/>
    <mergeCell ref="N236:P236"/>
    <mergeCell ref="P235:R235"/>
    <mergeCell ref="S240:V240"/>
    <mergeCell ref="T235:AC235"/>
    <mergeCell ref="F253:I255"/>
    <mergeCell ref="K238:R238"/>
    <mergeCell ref="P237:R237"/>
    <mergeCell ref="Z239:AA239"/>
    <mergeCell ref="Z251:AA251"/>
    <mergeCell ref="E246:I249"/>
    <mergeCell ref="S241:V241"/>
    <mergeCell ref="X244:Y244"/>
    <mergeCell ref="S242:V242"/>
    <mergeCell ref="S244:V244"/>
    <mergeCell ref="T239:Y239"/>
    <mergeCell ref="Z228:AA228"/>
    <mergeCell ref="S215:AC215"/>
    <mergeCell ref="S251:Y251"/>
    <mergeCell ref="W237:X237"/>
    <mergeCell ref="W240:X240"/>
    <mergeCell ref="T224:AC224"/>
    <mergeCell ref="S250:Y250"/>
    <mergeCell ref="C223:D232"/>
    <mergeCell ref="C187:D222"/>
    <mergeCell ref="Q234:R234"/>
    <mergeCell ref="N234:O234"/>
    <mergeCell ref="T226:AC226"/>
    <mergeCell ref="Z227:AA227"/>
    <mergeCell ref="W203:X203"/>
    <mergeCell ref="P192:R192"/>
    <mergeCell ref="W202:X202"/>
    <mergeCell ref="S202:V202"/>
    <mergeCell ref="G202:I204"/>
    <mergeCell ref="S206:V206"/>
    <mergeCell ref="E192:I194"/>
    <mergeCell ref="AA199:AB199"/>
    <mergeCell ref="Y209:AA209"/>
    <mergeCell ref="S203:V203"/>
    <mergeCell ref="S213:X213"/>
    <mergeCell ref="AD275:AD277"/>
    <mergeCell ref="AD272:AD274"/>
    <mergeCell ref="K273:R273"/>
    <mergeCell ref="AD241:AD245"/>
    <mergeCell ref="AD269:AD271"/>
    <mergeCell ref="K271:R271"/>
    <mergeCell ref="K268:R268"/>
    <mergeCell ref="K270:R270"/>
    <mergeCell ref="AA266:AB266"/>
    <mergeCell ref="U259:AC259"/>
    <mergeCell ref="AD266:AD268"/>
    <mergeCell ref="AD264:AD265"/>
    <mergeCell ref="S266:Z266"/>
    <mergeCell ref="Y245:AA245"/>
    <mergeCell ref="S245:X245"/>
    <mergeCell ref="T248:AC248"/>
    <mergeCell ref="S269:Z269"/>
    <mergeCell ref="P269:R269"/>
    <mergeCell ref="P241:R241"/>
    <mergeCell ref="AD246:AD255"/>
    <mergeCell ref="AD285:AD287"/>
    <mergeCell ref="Y287:AA287"/>
    <mergeCell ref="Z289:AA289"/>
    <mergeCell ref="S287:X287"/>
    <mergeCell ref="Z284:AA284"/>
    <mergeCell ref="Z283:AA283"/>
    <mergeCell ref="T283:Y283"/>
    <mergeCell ref="AD278:AD284"/>
    <mergeCell ref="Y279:AA279"/>
    <mergeCell ref="AA282:AB282"/>
    <mergeCell ref="C301:C307"/>
    <mergeCell ref="D301:E301"/>
    <mergeCell ref="F301:I301"/>
    <mergeCell ref="K301:R301"/>
    <mergeCell ref="D302:E303"/>
    <mergeCell ref="D304:E307"/>
    <mergeCell ref="F304:I304"/>
    <mergeCell ref="G307:R307"/>
    <mergeCell ref="G306:R306"/>
    <mergeCell ref="J302:R302"/>
    <mergeCell ref="F303:I303"/>
    <mergeCell ref="F302:I302"/>
    <mergeCell ref="J304:R304"/>
    <mergeCell ref="F305:I305"/>
    <mergeCell ref="J305:R305"/>
    <mergeCell ref="J303:R303"/>
    <mergeCell ref="S293:V293"/>
    <mergeCell ref="P275:R275"/>
    <mergeCell ref="K276:R276"/>
    <mergeCell ref="K277:R277"/>
    <mergeCell ref="S286:V286"/>
    <mergeCell ref="P285:R285"/>
    <mergeCell ref="K286:R286"/>
    <mergeCell ref="P288:R288"/>
    <mergeCell ref="N289:P289"/>
    <mergeCell ref="T282:Y282"/>
    <mergeCell ref="W293:X293"/>
    <mergeCell ref="K287:R287"/>
    <mergeCell ref="T276:AC276"/>
    <mergeCell ref="T280:AC280"/>
    <mergeCell ref="P279:R279"/>
    <mergeCell ref="T281:AC281"/>
    <mergeCell ref="K280:R280"/>
    <mergeCell ref="T275:AC275"/>
    <mergeCell ref="F288:I289"/>
    <mergeCell ref="E275:I277"/>
    <mergeCell ref="E272:I274"/>
    <mergeCell ref="K242:R242"/>
    <mergeCell ref="J260:N260"/>
    <mergeCell ref="P272:R272"/>
    <mergeCell ref="T249:AC249"/>
    <mergeCell ref="K244:R244"/>
    <mergeCell ref="Y179:AA179"/>
    <mergeCell ref="N265:P265"/>
    <mergeCell ref="Z250:AA250"/>
    <mergeCell ref="L258:R258"/>
    <mergeCell ref="S208:V208"/>
    <mergeCell ref="T236:AC236"/>
    <mergeCell ref="U196:X196"/>
    <mergeCell ref="W205:X205"/>
    <mergeCell ref="Z204:AA204"/>
    <mergeCell ref="S209:X209"/>
    <mergeCell ref="T192:AC192"/>
    <mergeCell ref="S184:X184"/>
    <mergeCell ref="K236:L236"/>
    <mergeCell ref="K245:R245"/>
    <mergeCell ref="K239:R239"/>
    <mergeCell ref="S238:V238"/>
    <mergeCell ref="AD233:AD234"/>
    <mergeCell ref="AD223:AD232"/>
    <mergeCell ref="AD173:AD175"/>
    <mergeCell ref="K203:R203"/>
    <mergeCell ref="K176:L176"/>
    <mergeCell ref="N176:P176"/>
    <mergeCell ref="K174:R174"/>
    <mergeCell ref="K188:L188"/>
    <mergeCell ref="P202:R202"/>
    <mergeCell ref="K175:R175"/>
    <mergeCell ref="K190:R190"/>
    <mergeCell ref="K191:R191"/>
    <mergeCell ref="AD181:AD183"/>
    <mergeCell ref="AD184:AD185"/>
    <mergeCell ref="K204:R204"/>
    <mergeCell ref="S220:AC222"/>
    <mergeCell ref="K209:R209"/>
    <mergeCell ref="P212:R212"/>
    <mergeCell ref="S219:AC219"/>
    <mergeCell ref="P200:R200"/>
    <mergeCell ref="K208:R208"/>
    <mergeCell ref="K221:R221"/>
    <mergeCell ref="K220:R220"/>
    <mergeCell ref="K214:R214"/>
    <mergeCell ref="K201:L201"/>
    <mergeCell ref="AD116:AD118"/>
    <mergeCell ref="AD130:AD133"/>
    <mergeCell ref="AD127:AD129"/>
    <mergeCell ref="AD125:AD126"/>
    <mergeCell ref="K132:R132"/>
    <mergeCell ref="N188:P188"/>
    <mergeCell ref="Y184:AA184"/>
    <mergeCell ref="S159:Y159"/>
    <mergeCell ref="S179:X179"/>
    <mergeCell ref="K197:R197"/>
    <mergeCell ref="AD163:AD169"/>
    <mergeCell ref="K135:R135"/>
    <mergeCell ref="K193:R193"/>
    <mergeCell ref="T197:AC197"/>
    <mergeCell ref="Y196:AA196"/>
    <mergeCell ref="T193:AC193"/>
    <mergeCell ref="T176:AC176"/>
    <mergeCell ref="AD138:AD142"/>
    <mergeCell ref="AD154:AD162"/>
    <mergeCell ref="AD192:AD210"/>
    <mergeCell ref="AD176:AD177"/>
    <mergeCell ref="AD178:AD180"/>
    <mergeCell ref="P189:R189"/>
    <mergeCell ref="S160:Y160"/>
    <mergeCell ref="Z158:AA158"/>
    <mergeCell ref="Z151:AA151"/>
    <mergeCell ref="S149:Y149"/>
    <mergeCell ref="AD170:AD172"/>
    <mergeCell ref="S167:Y167"/>
    <mergeCell ref="Z159:AA159"/>
    <mergeCell ref="Z160:AA160"/>
    <mergeCell ref="S171:Y171"/>
    <mergeCell ref="Z171:AA171"/>
    <mergeCell ref="Z168:AA168"/>
    <mergeCell ref="S161:Y161"/>
    <mergeCell ref="S150:Y150"/>
    <mergeCell ref="Z149:AA149"/>
    <mergeCell ref="Z150:AA150"/>
    <mergeCell ref="Z169:AA169"/>
    <mergeCell ref="Z161:AA161"/>
    <mergeCell ref="S166:AC166"/>
    <mergeCell ref="S168:Y168"/>
    <mergeCell ref="Z167:AA167"/>
    <mergeCell ref="S151:Y151"/>
    <mergeCell ref="W104:X104"/>
    <mergeCell ref="K105:R105"/>
    <mergeCell ref="K123:R123"/>
    <mergeCell ref="S96:X96"/>
    <mergeCell ref="S123:V123"/>
    <mergeCell ref="Y122:Z122"/>
    <mergeCell ref="S158:Y158"/>
    <mergeCell ref="Z152:AA152"/>
    <mergeCell ref="K133:R133"/>
    <mergeCell ref="K134:R134"/>
    <mergeCell ref="K137:R137"/>
    <mergeCell ref="T139:AC139"/>
    <mergeCell ref="K136:R136"/>
    <mergeCell ref="T140:AC140"/>
    <mergeCell ref="T141:AC141"/>
    <mergeCell ref="S157:AC157"/>
    <mergeCell ref="C163:D172"/>
    <mergeCell ref="E163:E169"/>
    <mergeCell ref="F240:I240"/>
    <mergeCell ref="G206:I207"/>
    <mergeCell ref="F202:F210"/>
    <mergeCell ref="G208:I210"/>
    <mergeCell ref="F134:F137"/>
    <mergeCell ref="F121:F124"/>
    <mergeCell ref="F230:I232"/>
    <mergeCell ref="G205:I205"/>
    <mergeCell ref="E223:I226"/>
    <mergeCell ref="F200:I201"/>
    <mergeCell ref="F195:I199"/>
    <mergeCell ref="E184:I185"/>
    <mergeCell ref="E176:I177"/>
    <mergeCell ref="G143:I143"/>
    <mergeCell ref="E187:I188"/>
    <mergeCell ref="C173:D175"/>
    <mergeCell ref="C3:AD3"/>
    <mergeCell ref="K104:R104"/>
    <mergeCell ref="G168:I169"/>
    <mergeCell ref="AD94:AD96"/>
    <mergeCell ref="G112:I113"/>
    <mergeCell ref="K82:R82"/>
    <mergeCell ref="F91:I91"/>
    <mergeCell ref="F103:I104"/>
    <mergeCell ref="C94:D100"/>
    <mergeCell ref="E101:I102"/>
    <mergeCell ref="G145:I149"/>
    <mergeCell ref="G144:I144"/>
    <mergeCell ref="G114:I115"/>
    <mergeCell ref="E97:I100"/>
    <mergeCell ref="S124:X124"/>
    <mergeCell ref="F72:I77"/>
    <mergeCell ref="G110:I111"/>
    <mergeCell ref="F78:I81"/>
    <mergeCell ref="G82:I82"/>
    <mergeCell ref="G83:I83"/>
    <mergeCell ref="F90:I90"/>
    <mergeCell ref="F88:I88"/>
    <mergeCell ref="F92:I92"/>
    <mergeCell ref="S80:U80"/>
    <mergeCell ref="E233:I234"/>
    <mergeCell ref="F227:I229"/>
    <mergeCell ref="E170:I172"/>
    <mergeCell ref="G134:I137"/>
    <mergeCell ref="F154:F162"/>
    <mergeCell ref="F163:F169"/>
    <mergeCell ref="F145:F153"/>
    <mergeCell ref="C233:D255"/>
    <mergeCell ref="F243:I245"/>
    <mergeCell ref="F215:I218"/>
    <mergeCell ref="F219:I222"/>
    <mergeCell ref="E235:I236"/>
    <mergeCell ref="F237:I239"/>
    <mergeCell ref="F241:I242"/>
    <mergeCell ref="C176:D185"/>
    <mergeCell ref="G150:I151"/>
    <mergeCell ref="E211:I214"/>
    <mergeCell ref="E189:I191"/>
    <mergeCell ref="C186:I186"/>
    <mergeCell ref="C116:D162"/>
    <mergeCell ref="G154:I158"/>
    <mergeCell ref="G163:I167"/>
    <mergeCell ref="E143:E162"/>
    <mergeCell ref="G119:I119"/>
    <mergeCell ref="K173:R173"/>
    <mergeCell ref="F181:I183"/>
    <mergeCell ref="E116:I118"/>
    <mergeCell ref="K130:R130"/>
    <mergeCell ref="F130:F133"/>
    <mergeCell ref="F127:F129"/>
    <mergeCell ref="K131:R131"/>
    <mergeCell ref="E173:I175"/>
    <mergeCell ref="F125:F126"/>
    <mergeCell ref="G127:I129"/>
    <mergeCell ref="F178:I180"/>
    <mergeCell ref="K126:R126"/>
    <mergeCell ref="K125:R125"/>
    <mergeCell ref="K128:R128"/>
    <mergeCell ref="K129:R129"/>
    <mergeCell ref="G121:I124"/>
    <mergeCell ref="G159:I160"/>
    <mergeCell ref="G161:I162"/>
    <mergeCell ref="G152:I153"/>
    <mergeCell ref="K124:R124"/>
    <mergeCell ref="G130:I133"/>
    <mergeCell ref="K127:R127"/>
    <mergeCell ref="G125:I126"/>
    <mergeCell ref="K76:R76"/>
    <mergeCell ref="G120:I120"/>
    <mergeCell ref="F106:I109"/>
    <mergeCell ref="F105:I105"/>
    <mergeCell ref="C101:D115"/>
    <mergeCell ref="K90:R90"/>
    <mergeCell ref="D40:I41"/>
    <mergeCell ref="O43:O44"/>
    <mergeCell ref="C51:I51"/>
    <mergeCell ref="J51:R51"/>
    <mergeCell ref="J45:J46"/>
    <mergeCell ref="K45:L46"/>
    <mergeCell ref="O45:O46"/>
    <mergeCell ref="J49:J50"/>
    <mergeCell ref="K49:L50"/>
    <mergeCell ref="E87:I87"/>
    <mergeCell ref="F89:I89"/>
    <mergeCell ref="T88:AC88"/>
    <mergeCell ref="S81:U81"/>
    <mergeCell ref="D35:I36"/>
    <mergeCell ref="D38:I39"/>
    <mergeCell ref="G70:I70"/>
    <mergeCell ref="G71:I71"/>
    <mergeCell ref="E94:I96"/>
    <mergeCell ref="F93:I93"/>
    <mergeCell ref="C49:I50"/>
    <mergeCell ref="K63:R63"/>
    <mergeCell ref="K75:R75"/>
    <mergeCell ref="E4:F4"/>
    <mergeCell ref="F65:I65"/>
    <mergeCell ref="F66:I66"/>
    <mergeCell ref="D6:E6"/>
    <mergeCell ref="G67:I67"/>
    <mergeCell ref="C54:D93"/>
    <mergeCell ref="C9:I9"/>
    <mergeCell ref="F64:I64"/>
    <mergeCell ref="G68:I68"/>
    <mergeCell ref="G84:I86"/>
    <mergeCell ref="E54:I60"/>
    <mergeCell ref="F61:I63"/>
    <mergeCell ref="G6:H6"/>
    <mergeCell ref="C11:I12"/>
    <mergeCell ref="D33:I34"/>
    <mergeCell ref="G69:I69"/>
    <mergeCell ref="I6:AD7"/>
    <mergeCell ref="V82:W82"/>
    <mergeCell ref="K83:R83"/>
    <mergeCell ref="S85:Y85"/>
    <mergeCell ref="W79:X79"/>
    <mergeCell ref="S83:Y83"/>
    <mergeCell ref="S8:AC8"/>
    <mergeCell ref="S9:AC9"/>
    <mergeCell ref="S62:Y62"/>
    <mergeCell ref="D43:I44"/>
    <mergeCell ref="J43:J44"/>
    <mergeCell ref="P43:Q44"/>
    <mergeCell ref="S11:AC12"/>
    <mergeCell ref="P14:Q15"/>
    <mergeCell ref="S13:AC15"/>
    <mergeCell ref="K13:L13"/>
    <mergeCell ref="P17:Q18"/>
    <mergeCell ref="O33:O34"/>
    <mergeCell ref="P33:Q34"/>
    <mergeCell ref="K26:L27"/>
    <mergeCell ref="N26:N27"/>
    <mergeCell ref="J11:J12"/>
    <mergeCell ref="K11:L12"/>
    <mergeCell ref="O11:O12"/>
    <mergeCell ref="K17:L18"/>
    <mergeCell ref="K24:L24"/>
    <mergeCell ref="K28:L28"/>
    <mergeCell ref="K14:L15"/>
    <mergeCell ref="K22:L23"/>
    <mergeCell ref="K19:L20"/>
    <mergeCell ref="J8:R8"/>
    <mergeCell ref="K58:R58"/>
    <mergeCell ref="K57:R57"/>
    <mergeCell ref="T55:AC55"/>
    <mergeCell ref="AA75:AB75"/>
    <mergeCell ref="AD57:AD59"/>
    <mergeCell ref="AD61:AD63"/>
    <mergeCell ref="K89:R89"/>
    <mergeCell ref="Z80:AA80"/>
    <mergeCell ref="Z85:AA85"/>
    <mergeCell ref="J9:R9"/>
    <mergeCell ref="K62:R62"/>
    <mergeCell ref="Y67:AA67"/>
    <mergeCell ref="S69:X69"/>
    <mergeCell ref="AD66:AD71"/>
    <mergeCell ref="AD87:AD93"/>
    <mergeCell ref="AD17:AD18"/>
    <mergeCell ref="P11:Q12"/>
    <mergeCell ref="AD26:AD29"/>
    <mergeCell ref="AD22:AD25"/>
    <mergeCell ref="S26:AC26"/>
    <mergeCell ref="Y29:AA29"/>
    <mergeCell ref="O26:Q27"/>
    <mergeCell ref="AD11:AD12"/>
    <mergeCell ref="AD119:AD124"/>
    <mergeCell ref="S148:AC148"/>
    <mergeCell ref="AD72:AD77"/>
    <mergeCell ref="AD143:AD153"/>
    <mergeCell ref="AD79:AD85"/>
    <mergeCell ref="W105:X105"/>
    <mergeCell ref="AD134:AD137"/>
    <mergeCell ref="Y95:AA95"/>
    <mergeCell ref="Y99:AA99"/>
    <mergeCell ref="S122:X122"/>
    <mergeCell ref="AA123:AB123"/>
    <mergeCell ref="S107:V107"/>
    <mergeCell ref="S104:V104"/>
    <mergeCell ref="S105:V105"/>
    <mergeCell ref="X103:Y103"/>
    <mergeCell ref="Z106:AA106"/>
    <mergeCell ref="W107:X107"/>
    <mergeCell ref="W80:X80"/>
    <mergeCell ref="Y96:AA96"/>
    <mergeCell ref="Z83:AA83"/>
    <mergeCell ref="S99:X99"/>
    <mergeCell ref="AA122:AB122"/>
    <mergeCell ref="S95:X95"/>
    <mergeCell ref="S79:U79"/>
    <mergeCell ref="S51:AC51"/>
    <mergeCell ref="S207:V207"/>
    <mergeCell ref="T247:AC247"/>
    <mergeCell ref="Y69:AA69"/>
    <mergeCell ref="W76:Z76"/>
    <mergeCell ref="W73:Z73"/>
    <mergeCell ref="AA73:AB73"/>
    <mergeCell ref="Z84:AA84"/>
    <mergeCell ref="T73:V73"/>
    <mergeCell ref="T75:V76"/>
    <mergeCell ref="S70:X70"/>
    <mergeCell ref="AA76:AB76"/>
    <mergeCell ref="Y68:AA68"/>
    <mergeCell ref="S71:X71"/>
    <mergeCell ref="S75:S76"/>
    <mergeCell ref="S68:X68"/>
    <mergeCell ref="W75:Z75"/>
    <mergeCell ref="S61:AC61"/>
    <mergeCell ref="S67:X67"/>
    <mergeCell ref="S63:Y63"/>
    <mergeCell ref="S82:U82"/>
    <mergeCell ref="S84:Y84"/>
    <mergeCell ref="X123:Y123"/>
    <mergeCell ref="T106:Y106"/>
    <mergeCell ref="C14:C15"/>
    <mergeCell ref="D14:I15"/>
    <mergeCell ref="J14:J15"/>
    <mergeCell ref="J22:J23"/>
    <mergeCell ref="J26:J27"/>
    <mergeCell ref="J33:J34"/>
    <mergeCell ref="D19:I20"/>
    <mergeCell ref="J19:J20"/>
    <mergeCell ref="D31:I32"/>
    <mergeCell ref="D26:I29"/>
    <mergeCell ref="D22:I25"/>
    <mergeCell ref="D17:I18"/>
    <mergeCell ref="J17:J18"/>
    <mergeCell ref="C30:I30"/>
    <mergeCell ref="AD19:AD20"/>
    <mergeCell ref="AD13:AD15"/>
    <mergeCell ref="N13:P13"/>
    <mergeCell ref="S22:AC22"/>
    <mergeCell ref="Y25:AA25"/>
    <mergeCell ref="O14:O15"/>
    <mergeCell ref="S16:AC20"/>
    <mergeCell ref="N22:N23"/>
    <mergeCell ref="O22:Q23"/>
    <mergeCell ref="O19:O20"/>
    <mergeCell ref="P19:Q20"/>
    <mergeCell ref="O17:O18"/>
    <mergeCell ref="AD33:AD34"/>
    <mergeCell ref="J35:J36"/>
    <mergeCell ref="K35:L36"/>
    <mergeCell ref="O35:O36"/>
    <mergeCell ref="P35:Q36"/>
    <mergeCell ref="S30:AC36"/>
    <mergeCell ref="AD35:AD36"/>
    <mergeCell ref="AD31:AD32"/>
    <mergeCell ref="J31:J32"/>
    <mergeCell ref="K31:L32"/>
    <mergeCell ref="O31:O32"/>
    <mergeCell ref="P31:Q32"/>
    <mergeCell ref="K33:L34"/>
    <mergeCell ref="S37:AC41"/>
    <mergeCell ref="AD40:AD41"/>
    <mergeCell ref="O38:O39"/>
    <mergeCell ref="P38:Q39"/>
    <mergeCell ref="AD38:AD39"/>
    <mergeCell ref="D45:I46"/>
    <mergeCell ref="D47:I48"/>
    <mergeCell ref="J47:J48"/>
    <mergeCell ref="J40:J41"/>
    <mergeCell ref="K40:L41"/>
    <mergeCell ref="O40:O41"/>
    <mergeCell ref="P40:Q41"/>
    <mergeCell ref="J38:J39"/>
    <mergeCell ref="K38:L39"/>
    <mergeCell ref="C37:I37"/>
    <mergeCell ref="O49:O50"/>
    <mergeCell ref="S42:AC48"/>
    <mergeCell ref="AD43:AD44"/>
    <mergeCell ref="S49:AC50"/>
    <mergeCell ref="P47:Q48"/>
    <mergeCell ref="AD45:AD46"/>
    <mergeCell ref="O47:O48"/>
    <mergeCell ref="K43:L44"/>
    <mergeCell ref="AD49:AD50"/>
    <mergeCell ref="P49:Q50"/>
    <mergeCell ref="P45:Q46"/>
    <mergeCell ref="AD47:AD48"/>
    <mergeCell ref="K47:L48"/>
  </mergeCells>
  <phoneticPr fontId="19"/>
  <conditionalFormatting sqref="Z292:AA292 Z239:AA239 Z204:AA204 Z106:AA106">
    <cfRule type="cellIs" dxfId="278" priority="175" stopIfTrue="1" operator="greaterThan">
      <formula>650</formula>
    </cfRule>
    <cfRule type="cellIs" dxfId="277" priority="176" stopIfTrue="1" operator="lessThan">
      <formula>550</formula>
    </cfRule>
  </conditionalFormatting>
  <conditionalFormatting sqref="Z293:AA294 Z291:AA291 Z240:AA240 Z238:AA238 AA254 Z205:AA205 Z203:AA203 AA231 AA171 Z107:AA107 Z105:AA105">
    <cfRule type="cellIs" dxfId="276" priority="177" stopIfTrue="1" operator="greaterThan">
      <formula>0</formula>
    </cfRule>
  </conditionalFormatting>
  <conditionalFormatting sqref="AI290 AN265:AR265 AN268:AR268 AN271:AR271 AI273:AJ273 AN274:AR274 AI276:AJ276 AN277:AR277 AI279:AJ279 AN280:AR280 AI285:AJ285 AN286:AR286 AI288:AJ288 AN289:AR289 AN292:AR292 AI295:AJ295 AN296:AR296 AK280:AK282 AK286 AK297 AK292 AK288:AK289 AI267:AK267 AI270:AK270 AI233:AJ233 AN234:AS234 AI237:AJ237 AN238:AR238 AN241:AR241 AI244:AJ244 AN245:AR245 AI247:AJ247 AN248:AR248 AK228:AK231 AK254 AI241 AN185:AQ185 AI170:AJ170 AN171:AR171 AI173:AJ173 AN174:AR174 AI176:AJ176 AN216:AQ216 AI178:AJ178 AN177:AQ177 AI181:AJ181 AN179:AQ179 AI184:AJ184 AN182:AQ182 AI187:AJ187 AN188:AR188 AI190:AJ190 AN191:AR191 AI193:AJ193 AN194:AR194 AI196:AJ196 AN197:AR197 AI200:AJ200 AN201:AR201 AI211:AJ211 AN212:AR212 AI215:AJ215 AN220:AQ220 AI219:AJ219 AI223:AJ223 AN224:AR224 AK168:AK169 AK171 AK179 AK182 AK185 AK197:AK198 AI207:AJ207 AN208:AR208 AK208 AK212 AK159:AK161 AI61:AJ61 AI64:AJ66 AN67:AR67 AN62:AR62 AN88:AQ88 AN71:AQ71 AK67:AK70 AN74:AR74 AI78:AJ78 AN79:AS79 AI87:AJ87 AN98:AQ98 AI94:AJ94 AN95:AR95 AI97:AJ97 AI101:AJ101 AN102:AS102 AI116:AJ116 AN117:AR117 AI121:AJ121 AN122:AS122 AI125:AJ125 AI127:AJ127 AN128:AR128 AI130:AJ130 AN131:AS131 AI134:AJ134 AN135:AS135 AI145:AJ147 AN56:AQ56 AI55:AK55 AK62:AK63 AI73:AK73 AK75:AK76 AK95:AK96 AK98:AK99 AK106 AN126:AQ126 AN111:AT111 AK79:AK81 AK123 AK150:AK152 AK251:AK252 AI256:AJ257 AI259:AJ264 AN258:AR263 AN5:AR5 AS146 AI154:AJ156 AI163:AJ165 AK239 AK204 AN58:AP58 AR58:AT58 AK88">
    <cfRule type="cellIs" dxfId="275" priority="178" stopIfTrue="1" operator="greaterThanOrEqual">
      <formula>"●適合"</formula>
    </cfRule>
    <cfRule type="cellIs" dxfId="274" priority="179" stopIfTrue="1" operator="equal">
      <formula>"◆未達"</formula>
    </cfRule>
    <cfRule type="cellIs" dxfId="273" priority="180" stopIfTrue="1" operator="equal">
      <formula>"▼矛盾"</formula>
    </cfRule>
  </conditionalFormatting>
  <conditionalFormatting sqref="AK291 AK238 AK203 AK105">
    <cfRule type="cellIs" dxfId="272" priority="181" stopIfTrue="1" operator="greaterThanOrEqual">
      <formula>"●適合"</formula>
    </cfRule>
    <cfRule type="cellIs" dxfId="271" priority="182" stopIfTrue="1" operator="equal">
      <formula>"◆195未満"</formula>
    </cfRule>
    <cfRule type="cellIs" dxfId="270" priority="183" stopIfTrue="1" operator="equal">
      <formula>"▼矛盾"</formula>
    </cfRule>
  </conditionalFormatting>
  <conditionalFormatting sqref="AK293 AK158 AK240 AK167 AK205 AK227 AK107 AK149 AK250">
    <cfRule type="cellIs" dxfId="269" priority="184" stopIfTrue="1" operator="greaterThanOrEqual">
      <formula>"●適合"</formula>
    </cfRule>
    <cfRule type="cellIs" dxfId="268" priority="185" stopIfTrue="1" operator="equal">
      <formula>"◆30超過"</formula>
    </cfRule>
    <cfRule type="cellIs" dxfId="267" priority="186" stopIfTrue="1" operator="equal">
      <formula>"▼矛盾"</formula>
    </cfRule>
  </conditionalFormatting>
  <conditionalFormatting sqref="AK287 AK298 AK209 AK213 AK124">
    <cfRule type="cellIs" dxfId="266" priority="187" stopIfTrue="1" operator="greaterThanOrEqual">
      <formula>"●適合"</formula>
    </cfRule>
    <cfRule type="cellIs" dxfId="265" priority="188" stopIfTrue="1" operator="equal">
      <formula>"◆低すぎ"</formula>
    </cfRule>
    <cfRule type="cellIs" dxfId="264" priority="189" stopIfTrue="1" operator="equal">
      <formula>"高すぎ"</formula>
    </cfRule>
  </conditionalFormatting>
  <conditionalFormatting sqref="AI57:AJ57">
    <cfRule type="cellIs" dxfId="263" priority="190" stopIfTrue="1" operator="equal">
      <formula>"●適合"</formula>
    </cfRule>
    <cfRule type="cellIs" dxfId="262" priority="191" stopIfTrue="1" operator="equal">
      <formula>"★未達"</formula>
    </cfRule>
    <cfRule type="cellIs" dxfId="261" priority="192" stopIfTrue="1" operator="equal">
      <formula>"▲矛盾"</formula>
    </cfRule>
  </conditionalFormatting>
  <conditionalFormatting sqref="AR55">
    <cfRule type="cellIs" dxfId="260" priority="193" stopIfTrue="1" operator="greaterThanOrEqual">
      <formula>"●適合"</formula>
    </cfRule>
    <cfRule type="cellIs" dxfId="259" priority="194" stopIfTrue="1" operator="equal">
      <formula>"◆未達"</formula>
    </cfRule>
    <cfRule type="cellIs" dxfId="258" priority="195" stopIfTrue="1" operator="lessThanOrEqual">
      <formula>"▼矛盾"</formula>
    </cfRule>
  </conditionalFormatting>
  <conditionalFormatting sqref="AK110">
    <cfRule type="cellIs" dxfId="257" priority="196" stopIfTrue="1" operator="greaterThanOrEqual">
      <formula>"●適合"</formula>
    </cfRule>
    <cfRule type="cellIs" dxfId="256" priority="197" stopIfTrue="1" operator="equal">
      <formula>"◆寸法"</formula>
    </cfRule>
    <cfRule type="cellIs" dxfId="255" priority="198" stopIfTrue="1" operator="equal">
      <formula>"▼矛盾"</formula>
    </cfRule>
  </conditionalFormatting>
  <conditionalFormatting sqref="AK103">
    <cfRule type="cellIs" dxfId="254" priority="199" stopIfTrue="1" operator="greaterThanOrEqual">
      <formula>"●適合"</formula>
    </cfRule>
    <cfRule type="cellIs" dxfId="253" priority="200" stopIfTrue="1" operator="equal">
      <formula>"◆過勾配"</formula>
    </cfRule>
    <cfRule type="cellIs" dxfId="252" priority="201" stopIfTrue="1" operator="equal">
      <formula>"▼矛盾"</formula>
    </cfRule>
  </conditionalFormatting>
  <conditionalFormatting sqref="AK122">
    <cfRule type="cellIs" dxfId="251" priority="202" stopIfTrue="1" operator="lessThanOrEqual">
      <formula>45</formula>
    </cfRule>
    <cfRule type="cellIs" dxfId="250" priority="203" stopIfTrue="1" operator="equal">
      <formula>"■未答"</formula>
    </cfRule>
    <cfRule type="cellIs" dxfId="249" priority="204" stopIfTrue="1" operator="greaterThan">
      <formula>45</formula>
    </cfRule>
  </conditionalFormatting>
  <conditionalFormatting sqref="AN12:AQ12">
    <cfRule type="cellIs" dxfId="248" priority="169" stopIfTrue="1" operator="greaterThanOrEqual">
      <formula>"●適合"</formula>
    </cfRule>
    <cfRule type="cellIs" dxfId="247" priority="170" stopIfTrue="1" operator="equal">
      <formula>"◆未達"</formula>
    </cfRule>
    <cfRule type="cellIs" dxfId="246" priority="171" stopIfTrue="1" operator="equal">
      <formula>"▼矛盾"</formula>
    </cfRule>
  </conditionalFormatting>
  <conditionalFormatting sqref="AI11">
    <cfRule type="cellIs" dxfId="245" priority="172" stopIfTrue="1" operator="greaterThanOrEqual">
      <formula>"●適合"</formula>
    </cfRule>
    <cfRule type="cellIs" dxfId="244" priority="173" stopIfTrue="1" operator="equal">
      <formula>"◆未達"</formula>
    </cfRule>
    <cfRule type="cellIs" dxfId="243" priority="174" stopIfTrue="1" operator="equal">
      <formula>"▼矛盾"</formula>
    </cfRule>
  </conditionalFormatting>
  <conditionalFormatting sqref="AN15:AQ15">
    <cfRule type="cellIs" dxfId="242" priority="163" stopIfTrue="1" operator="greaterThanOrEqual">
      <formula>"●適合"</formula>
    </cfRule>
    <cfRule type="cellIs" dxfId="241" priority="164" stopIfTrue="1" operator="equal">
      <formula>"◆未達"</formula>
    </cfRule>
    <cfRule type="cellIs" dxfId="240" priority="165" stopIfTrue="1" operator="equal">
      <formula>"▼矛盾"</formula>
    </cfRule>
  </conditionalFormatting>
  <conditionalFormatting sqref="AI14">
    <cfRule type="cellIs" dxfId="239" priority="166" stopIfTrue="1" operator="greaterThanOrEqual">
      <formula>"●適合"</formula>
    </cfRule>
    <cfRule type="cellIs" dxfId="238" priority="167" stopIfTrue="1" operator="equal">
      <formula>"◆未達"</formula>
    </cfRule>
    <cfRule type="cellIs" dxfId="237" priority="168" stopIfTrue="1" operator="equal">
      <formula>"▼矛盾"</formula>
    </cfRule>
  </conditionalFormatting>
  <conditionalFormatting sqref="AN18:AQ18">
    <cfRule type="cellIs" dxfId="236" priority="157" stopIfTrue="1" operator="greaterThanOrEqual">
      <formula>"●適合"</formula>
    </cfRule>
    <cfRule type="cellIs" dxfId="235" priority="158" stopIfTrue="1" operator="equal">
      <formula>"◆未達"</formula>
    </cfRule>
    <cfRule type="cellIs" dxfId="234" priority="159" stopIfTrue="1" operator="equal">
      <formula>"▼矛盾"</formula>
    </cfRule>
  </conditionalFormatting>
  <conditionalFormatting sqref="AI24">
    <cfRule type="cellIs" dxfId="233" priority="148" stopIfTrue="1" operator="greaterThanOrEqual">
      <formula>"●適合"</formula>
    </cfRule>
    <cfRule type="cellIs" dxfId="232" priority="149" stopIfTrue="1" operator="equal">
      <formula>"◆未達"</formula>
    </cfRule>
    <cfRule type="cellIs" dxfId="231" priority="150" stopIfTrue="1" operator="equal">
      <formula>"▼矛盾"</formula>
    </cfRule>
  </conditionalFormatting>
  <conditionalFormatting sqref="AI17">
    <cfRule type="cellIs" dxfId="230" priority="160" stopIfTrue="1" operator="greaterThanOrEqual">
      <formula>"●適合"</formula>
    </cfRule>
    <cfRule type="cellIs" dxfId="229" priority="161" stopIfTrue="1" operator="equal">
      <formula>"◆未達"</formula>
    </cfRule>
    <cfRule type="cellIs" dxfId="228" priority="162" stopIfTrue="1" operator="equal">
      <formula>"▼矛盾"</formula>
    </cfRule>
  </conditionalFormatting>
  <conditionalFormatting sqref="AN20:AQ20">
    <cfRule type="cellIs" dxfId="227" priority="151" stopIfTrue="1" operator="greaterThanOrEqual">
      <formula>"●適合"</formula>
    </cfRule>
    <cfRule type="cellIs" dxfId="226" priority="152" stopIfTrue="1" operator="equal">
      <formula>"◆未達"</formula>
    </cfRule>
    <cfRule type="cellIs" dxfId="225" priority="153" stopIfTrue="1" operator="equal">
      <formula>"▼矛盾"</formula>
    </cfRule>
  </conditionalFormatting>
  <conditionalFormatting sqref="AI19">
    <cfRule type="cellIs" dxfId="224" priority="154" stopIfTrue="1" operator="greaterThanOrEqual">
      <formula>"●適合"</formula>
    </cfRule>
    <cfRule type="cellIs" dxfId="223" priority="155" stopIfTrue="1" operator="equal">
      <formula>"◆未達"</formula>
    </cfRule>
    <cfRule type="cellIs" dxfId="222" priority="156" stopIfTrue="1" operator="equal">
      <formula>"▼矛盾"</formula>
    </cfRule>
  </conditionalFormatting>
  <conditionalFormatting sqref="AN23:AQ23">
    <cfRule type="cellIs" dxfId="221" priority="142" stopIfTrue="1" operator="greaterThanOrEqual">
      <formula>"●適合"</formula>
    </cfRule>
    <cfRule type="cellIs" dxfId="220" priority="143" stopIfTrue="1" operator="equal">
      <formula>"◆未達"</formula>
    </cfRule>
    <cfRule type="cellIs" dxfId="219" priority="144" stopIfTrue="1" operator="equal">
      <formula>"▼矛盾"</formula>
    </cfRule>
  </conditionalFormatting>
  <conditionalFormatting sqref="AI22">
    <cfRule type="cellIs" dxfId="218" priority="145" stopIfTrue="1" operator="greaterThanOrEqual">
      <formula>"●適合"</formula>
    </cfRule>
    <cfRule type="cellIs" dxfId="217" priority="146" stopIfTrue="1" operator="equal">
      <formula>"◆未達"</formula>
    </cfRule>
    <cfRule type="cellIs" dxfId="216" priority="147" stopIfTrue="1" operator="equal">
      <formula>"▼矛盾"</formula>
    </cfRule>
  </conditionalFormatting>
  <conditionalFormatting sqref="AN25:AQ25">
    <cfRule type="cellIs" dxfId="215" priority="139" stopIfTrue="1" operator="greaterThanOrEqual">
      <formula>"●適合"</formula>
    </cfRule>
    <cfRule type="cellIs" dxfId="214" priority="140" stopIfTrue="1" operator="equal">
      <formula>"◆未達"</formula>
    </cfRule>
    <cfRule type="cellIs" dxfId="213" priority="141" stopIfTrue="1" operator="equal">
      <formula>"▼矛盾"</formula>
    </cfRule>
  </conditionalFormatting>
  <conditionalFormatting sqref="AI28">
    <cfRule type="cellIs" dxfId="212" priority="136" stopIfTrue="1" operator="greaterThanOrEqual">
      <formula>"●適合"</formula>
    </cfRule>
    <cfRule type="cellIs" dxfId="211" priority="137" stopIfTrue="1" operator="equal">
      <formula>"◆未達"</formula>
    </cfRule>
    <cfRule type="cellIs" dxfId="210" priority="138" stopIfTrue="1" operator="equal">
      <formula>"▼矛盾"</formula>
    </cfRule>
  </conditionalFormatting>
  <conditionalFormatting sqref="AN27:AQ27">
    <cfRule type="cellIs" dxfId="209" priority="130" stopIfTrue="1" operator="greaterThanOrEqual">
      <formula>"●適合"</formula>
    </cfRule>
    <cfRule type="cellIs" dxfId="208" priority="131" stopIfTrue="1" operator="equal">
      <formula>"◆未達"</formula>
    </cfRule>
    <cfRule type="cellIs" dxfId="207" priority="132" stopIfTrue="1" operator="equal">
      <formula>"▼矛盾"</formula>
    </cfRule>
  </conditionalFormatting>
  <conditionalFormatting sqref="AI26">
    <cfRule type="cellIs" dxfId="206" priority="133" stopIfTrue="1" operator="greaterThanOrEqual">
      <formula>"●適合"</formula>
    </cfRule>
    <cfRule type="cellIs" dxfId="205" priority="134" stopIfTrue="1" operator="equal">
      <formula>"◆未達"</formula>
    </cfRule>
    <cfRule type="cellIs" dxfId="204" priority="135" stopIfTrue="1" operator="equal">
      <formula>"▼矛盾"</formula>
    </cfRule>
  </conditionalFormatting>
  <conditionalFormatting sqref="AN29:AQ29">
    <cfRule type="cellIs" dxfId="203" priority="127" stopIfTrue="1" operator="greaterThanOrEqual">
      <formula>"●適合"</formula>
    </cfRule>
    <cfRule type="cellIs" dxfId="202" priority="128" stopIfTrue="1" operator="equal">
      <formula>"◆未達"</formula>
    </cfRule>
    <cfRule type="cellIs" dxfId="201" priority="129" stopIfTrue="1" operator="equal">
      <formula>"▼矛盾"</formula>
    </cfRule>
  </conditionalFormatting>
  <conditionalFormatting sqref="AN32:AQ32">
    <cfRule type="cellIs" dxfId="200" priority="121" stopIfTrue="1" operator="greaterThanOrEqual">
      <formula>"●適合"</formula>
    </cfRule>
    <cfRule type="cellIs" dxfId="199" priority="122" stopIfTrue="1" operator="equal">
      <formula>"◆未達"</formula>
    </cfRule>
    <cfRule type="cellIs" dxfId="198" priority="123" stopIfTrue="1" operator="equal">
      <formula>"▼矛盾"</formula>
    </cfRule>
  </conditionalFormatting>
  <conditionalFormatting sqref="AI31">
    <cfRule type="cellIs" dxfId="197" priority="124" stopIfTrue="1" operator="greaterThanOrEqual">
      <formula>"●適合"</formula>
    </cfRule>
    <cfRule type="cellIs" dxfId="196" priority="125" stopIfTrue="1" operator="equal">
      <formula>"◆未達"</formula>
    </cfRule>
    <cfRule type="cellIs" dxfId="195" priority="126" stopIfTrue="1" operator="equal">
      <formula>"▼矛盾"</formula>
    </cfRule>
  </conditionalFormatting>
  <conditionalFormatting sqref="AN34:AQ34">
    <cfRule type="cellIs" dxfId="194" priority="115" stopIfTrue="1" operator="greaterThanOrEqual">
      <formula>"●適合"</formula>
    </cfRule>
    <cfRule type="cellIs" dxfId="193" priority="116" stopIfTrue="1" operator="equal">
      <formula>"◆未達"</formula>
    </cfRule>
    <cfRule type="cellIs" dxfId="192" priority="117" stopIfTrue="1" operator="equal">
      <formula>"▼矛盾"</formula>
    </cfRule>
  </conditionalFormatting>
  <conditionalFormatting sqref="AI33">
    <cfRule type="cellIs" dxfId="191" priority="118" stopIfTrue="1" operator="greaterThanOrEqual">
      <formula>"●適合"</formula>
    </cfRule>
    <cfRule type="cellIs" dxfId="190" priority="119" stopIfTrue="1" operator="equal">
      <formula>"◆未達"</formula>
    </cfRule>
    <cfRule type="cellIs" dxfId="189" priority="120" stopIfTrue="1" operator="equal">
      <formula>"▼矛盾"</formula>
    </cfRule>
  </conditionalFormatting>
  <conditionalFormatting sqref="AN36:AQ36">
    <cfRule type="cellIs" dxfId="188" priority="109" stopIfTrue="1" operator="greaterThanOrEqual">
      <formula>"●適合"</formula>
    </cfRule>
    <cfRule type="cellIs" dxfId="187" priority="110" stopIfTrue="1" operator="equal">
      <formula>"◆未達"</formula>
    </cfRule>
    <cfRule type="cellIs" dxfId="186" priority="111" stopIfTrue="1" operator="equal">
      <formula>"▼矛盾"</formula>
    </cfRule>
  </conditionalFormatting>
  <conditionalFormatting sqref="AI35">
    <cfRule type="cellIs" dxfId="185" priority="112" stopIfTrue="1" operator="greaterThanOrEqual">
      <formula>"●適合"</formula>
    </cfRule>
    <cfRule type="cellIs" dxfId="184" priority="113" stopIfTrue="1" operator="equal">
      <formula>"◆未達"</formula>
    </cfRule>
    <cfRule type="cellIs" dxfId="183" priority="114" stopIfTrue="1" operator="equal">
      <formula>"▼矛盾"</formula>
    </cfRule>
  </conditionalFormatting>
  <conditionalFormatting sqref="AN39:AQ39">
    <cfRule type="cellIs" dxfId="182" priority="103" stopIfTrue="1" operator="greaterThanOrEqual">
      <formula>"●適合"</formula>
    </cfRule>
    <cfRule type="cellIs" dxfId="181" priority="104" stopIfTrue="1" operator="equal">
      <formula>"◆未達"</formula>
    </cfRule>
    <cfRule type="cellIs" dxfId="180" priority="105" stopIfTrue="1" operator="equal">
      <formula>"▼矛盾"</formula>
    </cfRule>
  </conditionalFormatting>
  <conditionalFormatting sqref="AI38">
    <cfRule type="cellIs" dxfId="179" priority="106" stopIfTrue="1" operator="greaterThanOrEqual">
      <formula>"●適合"</formula>
    </cfRule>
    <cfRule type="cellIs" dxfId="178" priority="107" stopIfTrue="1" operator="equal">
      <formula>"◆未達"</formula>
    </cfRule>
    <cfRule type="cellIs" dxfId="177" priority="108" stopIfTrue="1" operator="equal">
      <formula>"▼矛盾"</formula>
    </cfRule>
  </conditionalFormatting>
  <conditionalFormatting sqref="AN41:AQ41">
    <cfRule type="cellIs" dxfId="176" priority="97" stopIfTrue="1" operator="greaterThanOrEqual">
      <formula>"●適合"</formula>
    </cfRule>
    <cfRule type="cellIs" dxfId="175" priority="98" stopIfTrue="1" operator="equal">
      <formula>"◆未達"</formula>
    </cfRule>
    <cfRule type="cellIs" dxfId="174" priority="99" stopIfTrue="1" operator="equal">
      <formula>"▼矛盾"</formula>
    </cfRule>
  </conditionalFormatting>
  <conditionalFormatting sqref="AI40">
    <cfRule type="cellIs" dxfId="173" priority="100" stopIfTrue="1" operator="greaterThanOrEqual">
      <formula>"●適合"</formula>
    </cfRule>
    <cfRule type="cellIs" dxfId="172" priority="101" stopIfTrue="1" operator="equal">
      <formula>"◆未達"</formula>
    </cfRule>
    <cfRule type="cellIs" dxfId="171" priority="102" stopIfTrue="1" operator="equal">
      <formula>"▼矛盾"</formula>
    </cfRule>
  </conditionalFormatting>
  <conditionalFormatting sqref="AN44:AQ44">
    <cfRule type="cellIs" dxfId="170" priority="91" stopIfTrue="1" operator="greaterThanOrEqual">
      <formula>"●適合"</formula>
    </cfRule>
    <cfRule type="cellIs" dxfId="169" priority="92" stopIfTrue="1" operator="equal">
      <formula>"◆未達"</formula>
    </cfRule>
    <cfRule type="cellIs" dxfId="168" priority="93" stopIfTrue="1" operator="equal">
      <formula>"▼矛盾"</formula>
    </cfRule>
  </conditionalFormatting>
  <conditionalFormatting sqref="AI43">
    <cfRule type="cellIs" dxfId="167" priority="94" stopIfTrue="1" operator="greaterThanOrEqual">
      <formula>"●適合"</formula>
    </cfRule>
    <cfRule type="cellIs" dxfId="166" priority="95" stopIfTrue="1" operator="equal">
      <formula>"◆未達"</formula>
    </cfRule>
    <cfRule type="cellIs" dxfId="165" priority="96" stopIfTrue="1" operator="equal">
      <formula>"▼矛盾"</formula>
    </cfRule>
  </conditionalFormatting>
  <conditionalFormatting sqref="AN46:AQ46">
    <cfRule type="cellIs" dxfId="164" priority="85" stopIfTrue="1" operator="greaterThanOrEqual">
      <formula>"●適合"</formula>
    </cfRule>
    <cfRule type="cellIs" dxfId="163" priority="86" stopIfTrue="1" operator="equal">
      <formula>"◆未達"</formula>
    </cfRule>
    <cfRule type="cellIs" dxfId="162" priority="87" stopIfTrue="1" operator="equal">
      <formula>"▼矛盾"</formula>
    </cfRule>
  </conditionalFormatting>
  <conditionalFormatting sqref="AI45">
    <cfRule type="cellIs" dxfId="161" priority="88" stopIfTrue="1" operator="greaterThanOrEqual">
      <formula>"●適合"</formula>
    </cfRule>
    <cfRule type="cellIs" dxfId="160" priority="89" stopIfTrue="1" operator="equal">
      <formula>"◆未達"</formula>
    </cfRule>
    <cfRule type="cellIs" dxfId="159" priority="90" stopIfTrue="1" operator="equal">
      <formula>"▼矛盾"</formula>
    </cfRule>
  </conditionalFormatting>
  <conditionalFormatting sqref="AN48:AQ48">
    <cfRule type="cellIs" dxfId="158" priority="79" stopIfTrue="1" operator="greaterThanOrEqual">
      <formula>"●適合"</formula>
    </cfRule>
    <cfRule type="cellIs" dxfId="157" priority="80" stopIfTrue="1" operator="equal">
      <formula>"◆未達"</formula>
    </cfRule>
    <cfRule type="cellIs" dxfId="156" priority="81" stopIfTrue="1" operator="equal">
      <formula>"▼矛盾"</formula>
    </cfRule>
  </conditionalFormatting>
  <conditionalFormatting sqref="AI47">
    <cfRule type="cellIs" dxfId="155" priority="82" stopIfTrue="1" operator="greaterThanOrEqual">
      <formula>"●適合"</formula>
    </cfRule>
    <cfRule type="cellIs" dxfId="154" priority="83" stopIfTrue="1" operator="equal">
      <formula>"◆未達"</formula>
    </cfRule>
    <cfRule type="cellIs" dxfId="153" priority="84" stopIfTrue="1" operator="equal">
      <formula>"▼矛盾"</formula>
    </cfRule>
  </conditionalFormatting>
  <conditionalFormatting sqref="AN50:AQ50">
    <cfRule type="cellIs" dxfId="152" priority="73" stopIfTrue="1" operator="greaterThanOrEqual">
      <formula>"●適合"</formula>
    </cfRule>
    <cfRule type="cellIs" dxfId="151" priority="74" stopIfTrue="1" operator="equal">
      <formula>"◆未達"</formula>
    </cfRule>
    <cfRule type="cellIs" dxfId="150" priority="75" stopIfTrue="1" operator="equal">
      <formula>"▼矛盾"</formula>
    </cfRule>
  </conditionalFormatting>
  <conditionalFormatting sqref="AI49">
    <cfRule type="cellIs" dxfId="149" priority="76" stopIfTrue="1" operator="greaterThanOrEqual">
      <formula>"●適合"</formula>
    </cfRule>
    <cfRule type="cellIs" dxfId="148" priority="77" stopIfTrue="1" operator="equal">
      <formula>"◆未達"</formula>
    </cfRule>
    <cfRule type="cellIs" dxfId="147" priority="78" stopIfTrue="1" operator="equal">
      <formula>"▼矛盾"</formula>
    </cfRule>
  </conditionalFormatting>
  <conditionalFormatting sqref="AI139:AJ139 AN140:AR140">
    <cfRule type="cellIs" dxfId="146" priority="61" stopIfTrue="1" operator="greaterThanOrEqual">
      <formula>"●適合"</formula>
    </cfRule>
    <cfRule type="cellIs" dxfId="145" priority="62" stopIfTrue="1" operator="equal">
      <formula>"◆未達"</formula>
    </cfRule>
    <cfRule type="cellIs" dxfId="144" priority="63" stopIfTrue="1" operator="equal">
      <formula>"▼矛盾"</formula>
    </cfRule>
  </conditionalFormatting>
  <conditionalFormatting sqref="AR148:AS148 AN148:AP148">
    <cfRule type="cellIs" dxfId="143" priority="55" stopIfTrue="1" operator="greaterThanOrEqual">
      <formula>"●適合"</formula>
    </cfRule>
    <cfRule type="cellIs" dxfId="142" priority="56" stopIfTrue="1" operator="equal">
      <formula>"◆未達"</formula>
    </cfRule>
    <cfRule type="cellIs" dxfId="141" priority="57" stopIfTrue="1" operator="equal">
      <formula>"▼矛盾"</formula>
    </cfRule>
  </conditionalFormatting>
  <conditionalFormatting sqref="AQ148">
    <cfRule type="cellIs" dxfId="140" priority="52" stopIfTrue="1" operator="greaterThanOrEqual">
      <formula>"●適合"</formula>
    </cfRule>
    <cfRule type="cellIs" dxfId="139" priority="53" stopIfTrue="1" operator="equal">
      <formula>"◆未達"</formula>
    </cfRule>
    <cfRule type="cellIs" dxfId="138" priority="54" stopIfTrue="1" operator="equal">
      <formula>"▼矛盾"</formula>
    </cfRule>
  </conditionalFormatting>
  <conditionalFormatting sqref="AO146:AR146">
    <cfRule type="cellIs" dxfId="137" priority="49" stopIfTrue="1" operator="greaterThanOrEqual">
      <formula>"●適合"</formula>
    </cfRule>
    <cfRule type="cellIs" dxfId="136" priority="50" stopIfTrue="1" operator="equal">
      <formula>"◆未達"</formula>
    </cfRule>
    <cfRule type="cellIs" dxfId="135" priority="51" stopIfTrue="1" operator="equal">
      <formula>"▼矛盾"</formula>
    </cfRule>
  </conditionalFormatting>
  <conditionalFormatting sqref="AN146">
    <cfRule type="cellIs" dxfId="134" priority="43" stopIfTrue="1" operator="greaterThanOrEqual">
      <formula>"●適合"</formula>
    </cfRule>
    <cfRule type="cellIs" dxfId="133" priority="44" stopIfTrue="1" operator="equal">
      <formula>"◆未達"</formula>
    </cfRule>
    <cfRule type="cellIs" dxfId="132" priority="45" stopIfTrue="1" operator="equal">
      <formula>"▼矛盾"</formula>
    </cfRule>
  </conditionalFormatting>
  <conditionalFormatting sqref="AO155:AR155">
    <cfRule type="cellIs" dxfId="131" priority="40" stopIfTrue="1" operator="greaterThanOrEqual">
      <formula>"●適合"</formula>
    </cfRule>
    <cfRule type="cellIs" dxfId="130" priority="41" stopIfTrue="1" operator="equal">
      <formula>"◆未達"</formula>
    </cfRule>
    <cfRule type="cellIs" dxfId="129" priority="42" stopIfTrue="1" operator="equal">
      <formula>"▼矛盾"</formula>
    </cfRule>
  </conditionalFormatting>
  <conditionalFormatting sqref="AN155">
    <cfRule type="cellIs" dxfId="128" priority="37" stopIfTrue="1" operator="greaterThanOrEqual">
      <formula>"●適合"</formula>
    </cfRule>
    <cfRule type="cellIs" dxfId="127" priority="38" stopIfTrue="1" operator="equal">
      <formula>"◆未達"</formula>
    </cfRule>
    <cfRule type="cellIs" dxfId="126" priority="39" stopIfTrue="1" operator="equal">
      <formula>"▼矛盾"</formula>
    </cfRule>
  </conditionalFormatting>
  <conditionalFormatting sqref="AR157:AS157 AN157:AP157">
    <cfRule type="cellIs" dxfId="125" priority="34" stopIfTrue="1" operator="greaterThanOrEqual">
      <formula>"●適合"</formula>
    </cfRule>
    <cfRule type="cellIs" dxfId="124" priority="35" stopIfTrue="1" operator="equal">
      <formula>"◆未達"</formula>
    </cfRule>
    <cfRule type="cellIs" dxfId="123" priority="36" stopIfTrue="1" operator="equal">
      <formula>"▼矛盾"</formula>
    </cfRule>
  </conditionalFormatting>
  <conditionalFormatting sqref="AQ157">
    <cfRule type="cellIs" dxfId="122" priority="31" stopIfTrue="1" operator="greaterThanOrEqual">
      <formula>"●適合"</formula>
    </cfRule>
    <cfRule type="cellIs" dxfId="121" priority="32" stopIfTrue="1" operator="equal">
      <formula>"◆未達"</formula>
    </cfRule>
    <cfRule type="cellIs" dxfId="120" priority="33" stopIfTrue="1" operator="equal">
      <formula>"▼矛盾"</formula>
    </cfRule>
  </conditionalFormatting>
  <conditionalFormatting sqref="AN164:AR164">
    <cfRule type="cellIs" dxfId="119" priority="28" stopIfTrue="1" operator="greaterThanOrEqual">
      <formula>"●適合"</formula>
    </cfRule>
    <cfRule type="cellIs" dxfId="118" priority="29" stopIfTrue="1" operator="equal">
      <formula>"◆未達"</formula>
    </cfRule>
    <cfRule type="cellIs" dxfId="117" priority="30" stopIfTrue="1" operator="equal">
      <formula>"▼矛盾"</formula>
    </cfRule>
  </conditionalFormatting>
  <conditionalFormatting sqref="AR166:AS166 AN166:AP166">
    <cfRule type="cellIs" dxfId="116" priority="25" stopIfTrue="1" operator="greaterThanOrEqual">
      <formula>"●適合"</formula>
    </cfRule>
    <cfRule type="cellIs" dxfId="115" priority="26" stopIfTrue="1" operator="equal">
      <formula>"◆未達"</formula>
    </cfRule>
    <cfRule type="cellIs" dxfId="114" priority="27" stopIfTrue="1" operator="equal">
      <formula>"▼矛盾"</formula>
    </cfRule>
  </conditionalFormatting>
  <conditionalFormatting sqref="AQ166">
    <cfRule type="cellIs" dxfId="113" priority="22" stopIfTrue="1" operator="greaterThanOrEqual">
      <formula>"●適合"</formula>
    </cfRule>
    <cfRule type="cellIs" dxfId="112" priority="23" stopIfTrue="1" operator="equal">
      <formula>"◆未達"</formula>
    </cfRule>
    <cfRule type="cellIs" dxfId="111" priority="24" stopIfTrue="1" operator="equal">
      <formula>"▼矛盾"</formula>
    </cfRule>
  </conditionalFormatting>
  <conditionalFormatting sqref="AI256:AJ257 AI259:AJ263 AN257:AR257 AN259:AQ263 AR259:AR260 AR262:AR263">
    <cfRule type="cellIs" dxfId="110" priority="19" stopIfTrue="1" operator="greaterThanOrEqual">
      <formula>"●適合"</formula>
    </cfRule>
    <cfRule type="cellIs" dxfId="109" priority="20" stopIfTrue="1" operator="equal">
      <formula>"◆未達"</formula>
    </cfRule>
    <cfRule type="cellIs" dxfId="108" priority="21" stopIfTrue="1" operator="equal">
      <formula>"▼矛盾"</formula>
    </cfRule>
  </conditionalFormatting>
  <conditionalFormatting sqref="AK57">
    <cfRule type="cellIs" dxfId="107" priority="16" stopIfTrue="1" operator="greaterThanOrEqual">
      <formula>"●適合"</formula>
    </cfRule>
    <cfRule type="cellIs" dxfId="106" priority="17" stopIfTrue="1" operator="equal">
      <formula>"◆未達"</formula>
    </cfRule>
    <cfRule type="cellIs" dxfId="105" priority="18" stopIfTrue="1" operator="equal">
      <formula>"▼矛盾"</formula>
    </cfRule>
  </conditionalFormatting>
  <conditionalFormatting sqref="AQ58">
    <cfRule type="cellIs" dxfId="104" priority="13" stopIfTrue="1" operator="greaterThanOrEqual">
      <formula>"●適合"</formula>
    </cfRule>
    <cfRule type="cellIs" dxfId="103" priority="14" stopIfTrue="1" operator="equal">
      <formula>"◆未達"</formula>
    </cfRule>
    <cfRule type="cellIs" dxfId="102" priority="15" stopIfTrue="1" operator="equal">
      <formula>"▼矛盾"</formula>
    </cfRule>
  </conditionalFormatting>
  <conditionalFormatting sqref="AU58">
    <cfRule type="cellIs" dxfId="101" priority="10" stopIfTrue="1" operator="greaterThanOrEqual">
      <formula>"●適合"</formula>
    </cfRule>
    <cfRule type="cellIs" dxfId="100" priority="11" stopIfTrue="1" operator="equal">
      <formula>"◆未達"</formula>
    </cfRule>
    <cfRule type="cellIs" dxfId="99" priority="12" stopIfTrue="1" operator="equal">
      <formula>"▼矛盾"</formula>
    </cfRule>
  </conditionalFormatting>
  <conditionalFormatting sqref="AN90:AP90 AR90:AT90">
    <cfRule type="cellIs" dxfId="98" priority="7" stopIfTrue="1" operator="greaterThanOrEqual">
      <formula>"●適合"</formula>
    </cfRule>
    <cfRule type="cellIs" dxfId="97" priority="8" stopIfTrue="1" operator="equal">
      <formula>"◆未達"</formula>
    </cfRule>
    <cfRule type="cellIs" dxfId="96" priority="9" stopIfTrue="1" operator="equal">
      <formula>"▼矛盾"</formula>
    </cfRule>
  </conditionalFormatting>
  <conditionalFormatting sqref="AQ90">
    <cfRule type="cellIs" dxfId="95" priority="4" stopIfTrue="1" operator="greaterThanOrEqual">
      <formula>"●適合"</formula>
    </cfRule>
    <cfRule type="cellIs" dxfId="94" priority="5" stopIfTrue="1" operator="equal">
      <formula>"◆未達"</formula>
    </cfRule>
    <cfRule type="cellIs" dxfId="93" priority="6" stopIfTrue="1" operator="equal">
      <formula>"▼矛盾"</formula>
    </cfRule>
  </conditionalFormatting>
  <conditionalFormatting sqref="AU90">
    <cfRule type="cellIs" dxfId="92" priority="1" stopIfTrue="1" operator="greaterThanOrEqual">
      <formula>"●適合"</formula>
    </cfRule>
    <cfRule type="cellIs" dxfId="91" priority="2" stopIfTrue="1" operator="equal">
      <formula>"◆未達"</formula>
    </cfRule>
    <cfRule type="cellIs" dxfId="9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2" max="29" man="1"/>
    <brk id="93" min="2" max="29" man="1"/>
    <brk id="162" min="2" max="29" man="1"/>
    <brk id="222" min="2" max="29" man="1"/>
    <brk id="274" min="2"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261"/>
  <sheetViews>
    <sheetView view="pageBreakPreview" topLeftCell="B1" zoomScale="85" zoomScaleNormal="85" zoomScaleSheetLayoutView="85" workbookViewId="0">
      <selection activeCell="C2" sqref="C2:F2"/>
    </sheetView>
  </sheetViews>
  <sheetFormatPr defaultColWidth="9" defaultRowHeight="12" x14ac:dyDescent="0.15"/>
  <cols>
    <col min="1" max="1" width="8" style="1" hidden="1" customWidth="1"/>
    <col min="2" max="2" width="1.625" style="1" customWidth="1"/>
    <col min="3" max="4" width="4.625" style="1" customWidth="1"/>
    <col min="5" max="5" width="2.625" style="1" customWidth="1"/>
    <col min="6" max="7" width="4.625" style="1" customWidth="1"/>
    <col min="8" max="8" width="2.625" style="1" customWidth="1"/>
    <col min="9" max="9" width="28.625" style="1" customWidth="1"/>
    <col min="10" max="18" width="3.375" style="1" customWidth="1"/>
    <col min="19" max="29" width="3.125" style="1" customWidth="1"/>
    <col min="30" max="30" width="10.75" style="1" customWidth="1"/>
    <col min="31" max="31" width="2.375" style="1" customWidth="1"/>
    <col min="32" max="33" width="3" style="1" customWidth="1"/>
    <col min="34" max="34" width="7" style="1" customWidth="1"/>
    <col min="35" max="35" width="9.5" style="2" customWidth="1"/>
    <col min="36" max="36" width="1.75" style="2" customWidth="1"/>
    <col min="37" max="37" width="10.5" style="2" customWidth="1"/>
    <col min="38" max="43" width="5.875" style="2" customWidth="1"/>
    <col min="44" max="44" width="5.875" style="1" customWidth="1"/>
    <col min="45" max="48" width="5.375" style="1" customWidth="1"/>
    <col min="49" max="57" width="9" style="1"/>
    <col min="58" max="58" width="9" style="2"/>
    <col min="59" max="59" width="9" style="1"/>
    <col min="60" max="67" width="9" style="2"/>
    <col min="68" max="16384" width="9" style="1"/>
  </cols>
  <sheetData>
    <row r="1" spans="3:89" x14ac:dyDescent="0.15">
      <c r="J1" s="1">
        <v>26</v>
      </c>
      <c r="S1" s="1">
        <v>29</v>
      </c>
      <c r="AD1" s="1">
        <v>10</v>
      </c>
    </row>
    <row r="2" spans="3:89" ht="19.5" customHeight="1" x14ac:dyDescent="0.15">
      <c r="C2" s="708"/>
      <c r="D2" s="708"/>
      <c r="E2" s="708"/>
      <c r="F2" s="708"/>
      <c r="I2" s="3"/>
      <c r="J2" s="4"/>
      <c r="K2" s="4"/>
      <c r="L2" s="4"/>
      <c r="M2" s="4"/>
      <c r="N2" s="4"/>
      <c r="O2" s="4"/>
      <c r="P2" s="4"/>
      <c r="Q2" s="4"/>
      <c r="R2" s="4"/>
      <c r="AC2" s="9"/>
      <c r="AD2" s="358" t="s">
        <v>604</v>
      </c>
    </row>
    <row r="3" spans="3:89" ht="35.25" customHeight="1" x14ac:dyDescent="0.15">
      <c r="C3" s="598" t="s">
        <v>587</v>
      </c>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row>
    <row r="4" spans="3:89" ht="9.75" customHeight="1" x14ac:dyDescent="0.15">
      <c r="C4" s="5"/>
      <c r="D4" s="5"/>
      <c r="E4" s="488"/>
      <c r="F4" s="759"/>
      <c r="G4" s="268"/>
      <c r="H4" s="268"/>
      <c r="I4" s="271"/>
      <c r="AE4" s="9"/>
      <c r="AF4" s="9"/>
      <c r="AG4" s="9"/>
      <c r="AH4" s="9"/>
      <c r="AI4" s="6"/>
      <c r="AJ4" s="6"/>
      <c r="AK4" s="6"/>
      <c r="AL4" s="6"/>
      <c r="AM4" s="6"/>
      <c r="AN4" s="6"/>
      <c r="AO4" s="6"/>
      <c r="AP4" s="6"/>
      <c r="AQ4" s="6"/>
      <c r="AR4" s="9"/>
      <c r="AS4" s="9"/>
      <c r="AT4" s="9"/>
      <c r="AU4" s="9"/>
      <c r="AV4" s="9"/>
      <c r="AW4" s="9"/>
      <c r="AX4" s="9"/>
      <c r="AY4" s="9"/>
      <c r="AZ4" s="9"/>
      <c r="BA4" s="9"/>
      <c r="BB4" s="9"/>
      <c r="BC4" s="9"/>
      <c r="BD4" s="9"/>
      <c r="BE4" s="9"/>
      <c r="BF4" s="6"/>
      <c r="BG4" s="9"/>
      <c r="BH4" s="6"/>
      <c r="BI4" s="6"/>
      <c r="BJ4" s="6"/>
      <c r="BK4" s="6"/>
      <c r="BL4" s="6"/>
      <c r="BM4" s="6"/>
      <c r="BN4" s="6"/>
      <c r="BO4" s="6"/>
      <c r="BP4" s="9"/>
      <c r="BQ4" s="9"/>
      <c r="BR4" s="9"/>
      <c r="BS4" s="9"/>
      <c r="BT4" s="9"/>
      <c r="BU4" s="9"/>
      <c r="BV4" s="9"/>
      <c r="BW4" s="9"/>
      <c r="BX4" s="9"/>
      <c r="BY4" s="9"/>
      <c r="BZ4" s="9"/>
      <c r="CA4" s="9"/>
      <c r="CB4" s="9"/>
      <c r="CC4" s="9"/>
      <c r="CD4" s="9"/>
      <c r="CE4" s="9"/>
      <c r="CF4" s="9"/>
      <c r="CG4" s="9"/>
      <c r="CH4" s="9"/>
      <c r="CI4" s="9"/>
      <c r="CJ4" s="9"/>
      <c r="CK4" s="9"/>
    </row>
    <row r="5" spans="3:89" ht="28.5" customHeight="1" thickBot="1" x14ac:dyDescent="0.2">
      <c r="C5" s="10" t="s">
        <v>483</v>
      </c>
      <c r="D5" s="11"/>
      <c r="E5" s="12"/>
      <c r="F5" s="12"/>
      <c r="I5" s="13"/>
      <c r="AD5" s="14"/>
      <c r="AN5" s="15" t="s">
        <v>64</v>
      </c>
      <c r="AO5" s="15" t="s">
        <v>65</v>
      </c>
      <c r="AP5" s="15" t="s">
        <v>66</v>
      </c>
      <c r="AQ5" s="15" t="s">
        <v>67</v>
      </c>
      <c r="AR5" s="16" t="s">
        <v>482</v>
      </c>
    </row>
    <row r="6" spans="3:89" ht="20.100000000000001" customHeight="1" thickBot="1" x14ac:dyDescent="0.2">
      <c r="C6" s="270" t="s">
        <v>428</v>
      </c>
      <c r="D6" s="425" t="s">
        <v>70</v>
      </c>
      <c r="E6" s="760"/>
      <c r="F6" s="269" t="s">
        <v>481</v>
      </c>
      <c r="G6" s="425" t="s">
        <v>72</v>
      </c>
      <c r="H6" s="761"/>
      <c r="I6" s="731" t="s">
        <v>603</v>
      </c>
      <c r="J6" s="731"/>
      <c r="K6" s="731"/>
      <c r="L6" s="731"/>
      <c r="M6" s="731"/>
      <c r="N6" s="731"/>
      <c r="O6" s="731"/>
      <c r="P6" s="731"/>
      <c r="Q6" s="731"/>
      <c r="R6" s="731"/>
      <c r="S6" s="731"/>
      <c r="T6" s="731"/>
      <c r="U6" s="731"/>
      <c r="V6" s="731"/>
      <c r="W6" s="731"/>
      <c r="X6" s="731"/>
      <c r="Y6" s="731"/>
      <c r="Z6" s="731"/>
      <c r="AA6" s="731"/>
      <c r="AB6" s="731"/>
      <c r="AC6" s="731"/>
      <c r="AD6" s="731"/>
      <c r="AE6" s="9"/>
      <c r="AF6" s="9"/>
      <c r="AG6" s="9"/>
      <c r="AH6" s="9"/>
      <c r="AI6" s="6"/>
      <c r="AJ6" s="6"/>
      <c r="AK6" s="6"/>
      <c r="AL6" s="6"/>
      <c r="AM6" s="6"/>
      <c r="AN6" s="6"/>
      <c r="AO6" s="6"/>
      <c r="AP6" s="6"/>
      <c r="AQ6" s="6"/>
      <c r="AR6" s="9"/>
      <c r="AS6" s="9"/>
      <c r="AT6" s="9"/>
      <c r="AU6" s="9"/>
      <c r="AV6" s="9"/>
      <c r="AW6" s="9"/>
      <c r="AX6" s="9"/>
      <c r="AY6" s="9"/>
      <c r="AZ6" s="9"/>
      <c r="BA6" s="9"/>
      <c r="BB6" s="9"/>
      <c r="BC6" s="9"/>
      <c r="BD6" s="9"/>
      <c r="BE6" s="9"/>
      <c r="BF6" s="6"/>
      <c r="BG6" s="9"/>
      <c r="BH6" s="6"/>
      <c r="BI6" s="6"/>
      <c r="BJ6" s="6"/>
      <c r="BK6" s="6"/>
      <c r="BL6" s="6"/>
      <c r="BM6" s="6"/>
      <c r="BN6" s="6"/>
      <c r="BO6" s="6"/>
      <c r="BP6" s="9"/>
      <c r="BQ6" s="9"/>
      <c r="BR6" s="9"/>
      <c r="BS6" s="9"/>
      <c r="BT6" s="9"/>
      <c r="BU6" s="9"/>
      <c r="BV6" s="9"/>
      <c r="BW6" s="9"/>
      <c r="BX6" s="9"/>
      <c r="BY6" s="9"/>
      <c r="BZ6" s="9"/>
      <c r="CA6" s="9"/>
      <c r="CB6" s="9"/>
      <c r="CC6" s="9"/>
      <c r="CD6" s="9"/>
      <c r="CE6" s="9"/>
      <c r="CF6" s="9"/>
      <c r="CG6" s="9"/>
      <c r="CH6" s="9"/>
      <c r="CI6" s="9"/>
      <c r="CJ6" s="9"/>
      <c r="CK6" s="9"/>
    </row>
    <row r="7" spans="3:89" ht="24.75" customHeight="1" x14ac:dyDescent="0.15">
      <c r="C7" s="267"/>
      <c r="D7" s="361"/>
      <c r="E7" s="361"/>
      <c r="F7" s="361"/>
      <c r="G7" s="361"/>
      <c r="H7" s="361"/>
      <c r="I7" s="731"/>
      <c r="J7" s="731"/>
      <c r="K7" s="731"/>
      <c r="L7" s="731"/>
      <c r="M7" s="731"/>
      <c r="N7" s="731"/>
      <c r="O7" s="731"/>
      <c r="P7" s="731"/>
      <c r="Q7" s="731"/>
      <c r="R7" s="731"/>
      <c r="S7" s="731"/>
      <c r="T7" s="731"/>
      <c r="U7" s="731"/>
      <c r="V7" s="731"/>
      <c r="W7" s="731"/>
      <c r="X7" s="731"/>
      <c r="Y7" s="731"/>
      <c r="Z7" s="731"/>
      <c r="AA7" s="731"/>
      <c r="AB7" s="731"/>
      <c r="AC7" s="731"/>
      <c r="AD7" s="731"/>
      <c r="AE7" s="9"/>
      <c r="AF7" s="9"/>
      <c r="AG7" s="9"/>
      <c r="AH7" s="9"/>
      <c r="AI7" s="6"/>
      <c r="AJ7" s="6"/>
      <c r="AK7" s="6"/>
      <c r="AL7" s="6"/>
      <c r="AM7" s="6"/>
      <c r="AN7" s="6"/>
      <c r="AO7" s="6"/>
      <c r="AP7" s="6"/>
      <c r="AQ7" s="6"/>
      <c r="AR7" s="9"/>
      <c r="AS7" s="9"/>
      <c r="AT7" s="9"/>
      <c r="AU7" s="9"/>
      <c r="AV7" s="9"/>
      <c r="AW7" s="9"/>
      <c r="AX7" s="9"/>
      <c r="AY7" s="9"/>
      <c r="AZ7" s="9"/>
      <c r="BA7" s="9"/>
      <c r="BB7" s="9"/>
      <c r="BC7" s="9"/>
      <c r="BD7" s="9"/>
      <c r="BE7" s="9"/>
      <c r="BF7" s="6"/>
      <c r="BG7" s="9"/>
      <c r="BH7" s="6"/>
      <c r="BI7" s="6"/>
      <c r="BJ7" s="6"/>
      <c r="BK7" s="6"/>
      <c r="BL7" s="6"/>
      <c r="BM7" s="6"/>
      <c r="BN7" s="6"/>
      <c r="BO7" s="6"/>
      <c r="BP7" s="9"/>
      <c r="BQ7" s="9"/>
      <c r="BR7" s="9"/>
      <c r="BS7" s="9"/>
      <c r="BT7" s="9"/>
      <c r="BU7" s="9"/>
      <c r="BV7" s="9"/>
      <c r="BW7" s="9"/>
      <c r="BX7" s="9"/>
      <c r="BY7" s="9"/>
      <c r="BZ7" s="9"/>
      <c r="CA7" s="9"/>
      <c r="CB7" s="9"/>
      <c r="CC7" s="9"/>
      <c r="CD7" s="9"/>
      <c r="CE7" s="9"/>
      <c r="CF7" s="9"/>
      <c r="CG7" s="9"/>
      <c r="CH7" s="9"/>
      <c r="CI7" s="9"/>
      <c r="CJ7" s="9"/>
      <c r="CK7" s="9"/>
    </row>
    <row r="8" spans="3:89" ht="24" customHeight="1" thickBot="1" x14ac:dyDescent="0.2">
      <c r="C8" s="19" t="s">
        <v>73</v>
      </c>
      <c r="D8" s="18"/>
      <c r="E8" s="18"/>
      <c r="J8" s="455" t="s">
        <v>74</v>
      </c>
      <c r="K8" s="455"/>
      <c r="L8" s="455"/>
      <c r="M8" s="455"/>
      <c r="N8" s="455"/>
      <c r="O8" s="455"/>
      <c r="P8" s="455"/>
      <c r="Q8" s="455"/>
      <c r="R8" s="455"/>
      <c r="S8" s="455" t="s">
        <v>486</v>
      </c>
      <c r="T8" s="455"/>
      <c r="U8" s="455"/>
      <c r="V8" s="455"/>
      <c r="W8" s="455"/>
      <c r="X8" s="455"/>
      <c r="Y8" s="455"/>
      <c r="Z8" s="455"/>
      <c r="AA8" s="455"/>
      <c r="AB8" s="455"/>
      <c r="AC8" s="455"/>
      <c r="AD8" s="20" t="s">
        <v>75</v>
      </c>
      <c r="AI8" s="711" t="s">
        <v>485</v>
      </c>
      <c r="AJ8" s="712"/>
      <c r="AK8" s="712"/>
    </row>
    <row r="9" spans="3:89" ht="32.1" customHeight="1" thickBot="1" x14ac:dyDescent="0.2">
      <c r="C9" s="505" t="s">
        <v>76</v>
      </c>
      <c r="D9" s="506"/>
      <c r="E9" s="507"/>
      <c r="F9" s="507"/>
      <c r="G9" s="507"/>
      <c r="H9" s="507"/>
      <c r="I9" s="507"/>
      <c r="J9" s="424" t="s">
        <v>77</v>
      </c>
      <c r="K9" s="425"/>
      <c r="L9" s="425"/>
      <c r="M9" s="425"/>
      <c r="N9" s="425"/>
      <c r="O9" s="425"/>
      <c r="P9" s="425"/>
      <c r="Q9" s="425"/>
      <c r="R9" s="426"/>
      <c r="S9" s="424" t="s">
        <v>600</v>
      </c>
      <c r="T9" s="425"/>
      <c r="U9" s="425"/>
      <c r="V9" s="425"/>
      <c r="W9" s="425"/>
      <c r="X9" s="425"/>
      <c r="Y9" s="425"/>
      <c r="Z9" s="425"/>
      <c r="AA9" s="425"/>
      <c r="AB9" s="425"/>
      <c r="AC9" s="426"/>
      <c r="AD9" s="22" t="s">
        <v>79</v>
      </c>
      <c r="AI9" s="21" t="s">
        <v>80</v>
      </c>
      <c r="AJ9" s="21"/>
      <c r="AK9" s="21" t="s">
        <v>81</v>
      </c>
    </row>
    <row r="10" spans="3:89" ht="22.5" customHeight="1" thickBot="1" x14ac:dyDescent="0.2">
      <c r="C10" s="305" t="s">
        <v>546</v>
      </c>
      <c r="D10" s="283"/>
      <c r="E10" s="284"/>
      <c r="F10" s="284"/>
      <c r="G10" s="284"/>
      <c r="H10" s="284"/>
      <c r="I10" s="284"/>
      <c r="J10" s="285"/>
      <c r="K10" s="285"/>
      <c r="L10" s="285"/>
      <c r="M10" s="285"/>
      <c r="N10" s="285"/>
      <c r="O10" s="285"/>
      <c r="P10" s="285"/>
      <c r="Q10" s="285"/>
      <c r="R10" s="285"/>
      <c r="S10" s="286"/>
      <c r="T10" s="286"/>
      <c r="U10" s="286"/>
      <c r="V10" s="286"/>
      <c r="W10" s="286"/>
      <c r="X10" s="286"/>
      <c r="Y10" s="286"/>
      <c r="Z10" s="286"/>
      <c r="AA10" s="286"/>
      <c r="AB10" s="286"/>
      <c r="AC10" s="286"/>
      <c r="AD10" s="287"/>
      <c r="AI10" s="21"/>
      <c r="AJ10" s="21"/>
      <c r="AK10" s="21"/>
      <c r="BC10" s="2"/>
      <c r="BD10" s="2"/>
      <c r="BE10" s="2"/>
      <c r="BG10" s="2"/>
      <c r="BK10" s="1"/>
      <c r="BL10" s="1"/>
      <c r="BM10" s="1"/>
      <c r="BN10" s="1"/>
      <c r="BO10" s="1"/>
    </row>
    <row r="11" spans="3:89" ht="29.25" customHeight="1" x14ac:dyDescent="0.15">
      <c r="C11" s="732" t="s">
        <v>550</v>
      </c>
      <c r="D11" s="733"/>
      <c r="E11" s="733"/>
      <c r="F11" s="733"/>
      <c r="G11" s="733"/>
      <c r="H11" s="733"/>
      <c r="I11" s="734"/>
      <c r="J11" s="736" t="s">
        <v>69</v>
      </c>
      <c r="K11" s="648" t="s">
        <v>311</v>
      </c>
      <c r="L11" s="648"/>
      <c r="M11" s="328"/>
      <c r="N11" s="329"/>
      <c r="O11" s="783" t="s">
        <v>84</v>
      </c>
      <c r="P11" s="784" t="s">
        <v>312</v>
      </c>
      <c r="Q11" s="784"/>
      <c r="R11" s="330"/>
      <c r="S11" s="737" t="s">
        <v>538</v>
      </c>
      <c r="T11" s="738"/>
      <c r="U11" s="738"/>
      <c r="V11" s="738"/>
      <c r="W11" s="738"/>
      <c r="X11" s="738"/>
      <c r="Y11" s="738"/>
      <c r="Z11" s="738"/>
      <c r="AA11" s="738"/>
      <c r="AB11" s="738"/>
      <c r="AC11" s="739"/>
      <c r="AD11" s="743"/>
      <c r="AF11" s="42" t="str">
        <f>J11</f>
        <v>□</v>
      </c>
      <c r="AI11" s="43" t="str">
        <f>IF(AF11&amp;AF12="■□","●適合",IF(AF11&amp;AF12="□■","◆未達",IF(AF11&amp;AF12="□□","■未答","▼矛盾")))</f>
        <v>■未答</v>
      </c>
      <c r="AJ11" s="21"/>
      <c r="AK11" s="21"/>
      <c r="AM11" s="37" t="s">
        <v>86</v>
      </c>
      <c r="AN11" s="46" t="s">
        <v>87</v>
      </c>
      <c r="AO11" s="46" t="s">
        <v>88</v>
      </c>
      <c r="AP11" s="46" t="s">
        <v>89</v>
      </c>
      <c r="AQ11" s="46" t="s">
        <v>90</v>
      </c>
      <c r="BC11" s="2"/>
      <c r="BD11" s="2"/>
      <c r="BE11" s="2"/>
      <c r="BG11" s="2"/>
      <c r="BK11" s="1"/>
      <c r="BL11" s="1"/>
      <c r="BM11" s="1"/>
      <c r="BN11" s="1"/>
      <c r="BO11" s="1"/>
    </row>
    <row r="12" spans="3:89" ht="29.25" customHeight="1" x14ac:dyDescent="0.15">
      <c r="C12" s="735"/>
      <c r="D12" s="386"/>
      <c r="E12" s="386"/>
      <c r="F12" s="386"/>
      <c r="G12" s="386"/>
      <c r="H12" s="386"/>
      <c r="I12" s="387"/>
      <c r="J12" s="394"/>
      <c r="K12" s="382"/>
      <c r="L12" s="382"/>
      <c r="M12" s="331"/>
      <c r="N12" s="332"/>
      <c r="O12" s="380"/>
      <c r="P12" s="379"/>
      <c r="Q12" s="379"/>
      <c r="R12" s="314"/>
      <c r="S12" s="740"/>
      <c r="T12" s="741"/>
      <c r="U12" s="741"/>
      <c r="V12" s="741"/>
      <c r="W12" s="741"/>
      <c r="X12" s="741"/>
      <c r="Y12" s="741"/>
      <c r="Z12" s="741"/>
      <c r="AA12" s="741"/>
      <c r="AB12" s="741"/>
      <c r="AC12" s="742"/>
      <c r="AD12" s="744"/>
      <c r="AF12" s="1" t="str">
        <f>O11</f>
        <v>□</v>
      </c>
      <c r="AI12" s="21"/>
      <c r="AJ12" s="21"/>
      <c r="AK12" s="21"/>
      <c r="AN12" s="43" t="s">
        <v>65</v>
      </c>
      <c r="AO12" s="43" t="s">
        <v>66</v>
      </c>
      <c r="AP12" s="45" t="s">
        <v>91</v>
      </c>
      <c r="AQ12" s="45" t="s">
        <v>67</v>
      </c>
      <c r="BC12" s="2"/>
      <c r="BD12" s="2"/>
      <c r="BE12" s="2"/>
      <c r="BG12" s="2"/>
      <c r="BK12" s="1"/>
      <c r="BL12" s="1"/>
      <c r="BM12" s="1"/>
      <c r="BN12" s="1"/>
      <c r="BO12" s="1"/>
    </row>
    <row r="13" spans="3:89" ht="36" customHeight="1" x14ac:dyDescent="0.15">
      <c r="C13" s="531" t="s">
        <v>551</v>
      </c>
      <c r="D13" s="532"/>
      <c r="E13" s="532"/>
      <c r="F13" s="532"/>
      <c r="G13" s="532"/>
      <c r="H13" s="532"/>
      <c r="I13" s="533"/>
      <c r="J13" s="333"/>
      <c r="K13" s="334"/>
      <c r="L13" s="334"/>
      <c r="M13" s="334"/>
      <c r="N13" s="334"/>
      <c r="O13" s="334"/>
      <c r="P13" s="334"/>
      <c r="Q13" s="334"/>
      <c r="R13" s="335"/>
      <c r="S13" s="364" t="s">
        <v>535</v>
      </c>
      <c r="T13" s="365"/>
      <c r="U13" s="365"/>
      <c r="V13" s="365"/>
      <c r="W13" s="365"/>
      <c r="X13" s="365"/>
      <c r="Y13" s="365"/>
      <c r="Z13" s="365"/>
      <c r="AA13" s="365"/>
      <c r="AB13" s="365"/>
      <c r="AC13" s="366"/>
      <c r="AD13" s="300"/>
      <c r="AI13" s="21"/>
      <c r="AJ13" s="21"/>
      <c r="AK13" s="21"/>
      <c r="BC13" s="2"/>
      <c r="BD13" s="2"/>
      <c r="BE13" s="2"/>
      <c r="BG13" s="2"/>
      <c r="BK13" s="1"/>
      <c r="BL13" s="1"/>
      <c r="BM13" s="1"/>
      <c r="BN13" s="1"/>
      <c r="BO13" s="1"/>
    </row>
    <row r="14" spans="3:89" ht="13.5" customHeight="1" x14ac:dyDescent="0.15">
      <c r="C14" s="306"/>
      <c r="D14" s="364" t="s">
        <v>514</v>
      </c>
      <c r="E14" s="365"/>
      <c r="F14" s="365"/>
      <c r="G14" s="365"/>
      <c r="H14" s="365"/>
      <c r="I14" s="366"/>
      <c r="J14" s="393" t="s">
        <v>69</v>
      </c>
      <c r="K14" s="381" t="s">
        <v>311</v>
      </c>
      <c r="L14" s="381"/>
      <c r="M14" s="336"/>
      <c r="N14" s="337"/>
      <c r="O14" s="362" t="s">
        <v>84</v>
      </c>
      <c r="P14" s="378" t="s">
        <v>312</v>
      </c>
      <c r="Q14" s="378"/>
      <c r="R14" s="313"/>
      <c r="S14" s="367"/>
      <c r="T14" s="368"/>
      <c r="U14" s="368"/>
      <c r="V14" s="368"/>
      <c r="W14" s="368"/>
      <c r="X14" s="368"/>
      <c r="Y14" s="368"/>
      <c r="Z14" s="368"/>
      <c r="AA14" s="368"/>
      <c r="AB14" s="368"/>
      <c r="AC14" s="369"/>
      <c r="AD14" s="745"/>
      <c r="AF14" s="42" t="str">
        <f>J14</f>
        <v>□</v>
      </c>
      <c r="AI14" s="43" t="str">
        <f>IF(AF14&amp;AF15="■□","●適合",IF(AF14&amp;AF15="□■","◆未達",IF(AF14&amp;AF15="□□","■未答","▼矛盾")))</f>
        <v>■未答</v>
      </c>
      <c r="AJ14" s="21"/>
      <c r="AK14" s="21"/>
      <c r="AM14" s="37" t="s">
        <v>86</v>
      </c>
      <c r="AN14" s="46" t="s">
        <v>87</v>
      </c>
      <c r="AO14" s="46" t="s">
        <v>88</v>
      </c>
      <c r="AP14" s="46" t="s">
        <v>89</v>
      </c>
      <c r="AQ14" s="46" t="s">
        <v>90</v>
      </c>
      <c r="BC14" s="2"/>
      <c r="BD14" s="2"/>
      <c r="BE14" s="2"/>
      <c r="BG14" s="2"/>
      <c r="BK14" s="1"/>
      <c r="BL14" s="1"/>
      <c r="BM14" s="1"/>
      <c r="BN14" s="1"/>
      <c r="BO14" s="1"/>
    </row>
    <row r="15" spans="3:89" ht="13.5" customHeight="1" x14ac:dyDescent="0.15">
      <c r="C15" s="306"/>
      <c r="D15" s="385"/>
      <c r="E15" s="386"/>
      <c r="F15" s="386"/>
      <c r="G15" s="386"/>
      <c r="H15" s="386"/>
      <c r="I15" s="387"/>
      <c r="J15" s="394"/>
      <c r="K15" s="382"/>
      <c r="L15" s="382"/>
      <c r="M15" s="331"/>
      <c r="N15" s="332"/>
      <c r="O15" s="380"/>
      <c r="P15" s="379"/>
      <c r="Q15" s="379"/>
      <c r="R15" s="316"/>
      <c r="S15" s="367"/>
      <c r="T15" s="368"/>
      <c r="U15" s="368"/>
      <c r="V15" s="368"/>
      <c r="W15" s="368"/>
      <c r="X15" s="368"/>
      <c r="Y15" s="368"/>
      <c r="Z15" s="368"/>
      <c r="AA15" s="368"/>
      <c r="AB15" s="368"/>
      <c r="AC15" s="369"/>
      <c r="AD15" s="746"/>
      <c r="AF15" s="1" t="str">
        <f>O14</f>
        <v>□</v>
      </c>
      <c r="AI15" s="21"/>
      <c r="AJ15" s="21"/>
      <c r="AK15" s="21"/>
      <c r="AN15" s="43" t="s">
        <v>65</v>
      </c>
      <c r="AO15" s="43" t="s">
        <v>66</v>
      </c>
      <c r="AP15" s="45" t="s">
        <v>91</v>
      </c>
      <c r="AQ15" s="45" t="s">
        <v>67</v>
      </c>
      <c r="BC15" s="2"/>
      <c r="BD15" s="2"/>
      <c r="BE15" s="2"/>
      <c r="BG15" s="2"/>
      <c r="BK15" s="1"/>
      <c r="BL15" s="1"/>
      <c r="BM15" s="1"/>
      <c r="BN15" s="1"/>
      <c r="BO15" s="1"/>
    </row>
    <row r="16" spans="3:89" ht="14.25" customHeight="1" x14ac:dyDescent="0.15">
      <c r="C16" s="306"/>
      <c r="D16" s="364" t="s">
        <v>515</v>
      </c>
      <c r="E16" s="365"/>
      <c r="F16" s="365"/>
      <c r="G16" s="365"/>
      <c r="H16" s="365"/>
      <c r="I16" s="366"/>
      <c r="J16" s="393" t="s">
        <v>69</v>
      </c>
      <c r="K16" s="381" t="s">
        <v>311</v>
      </c>
      <c r="L16" s="381"/>
      <c r="M16" s="336"/>
      <c r="N16" s="337"/>
      <c r="O16" s="362" t="s">
        <v>84</v>
      </c>
      <c r="P16" s="378" t="s">
        <v>312</v>
      </c>
      <c r="Q16" s="378"/>
      <c r="R16" s="313"/>
      <c r="S16" s="367"/>
      <c r="T16" s="368"/>
      <c r="U16" s="368"/>
      <c r="V16" s="368"/>
      <c r="W16" s="368"/>
      <c r="X16" s="368"/>
      <c r="Y16" s="368"/>
      <c r="Z16" s="368"/>
      <c r="AA16" s="368"/>
      <c r="AB16" s="368"/>
      <c r="AC16" s="369"/>
      <c r="AD16" s="745"/>
      <c r="AF16" s="42" t="str">
        <f>J16</f>
        <v>□</v>
      </c>
      <c r="AI16" s="43" t="str">
        <f>IF(AF16&amp;AF17="■□","●適合",IF(AF16&amp;AF17="□■","◆未達",IF(AF16&amp;AF17="□□","■未答","▼矛盾")))</f>
        <v>■未答</v>
      </c>
      <c r="AJ16" s="21"/>
      <c r="AK16" s="21"/>
      <c r="AM16" s="37" t="s">
        <v>86</v>
      </c>
      <c r="AN16" s="46" t="s">
        <v>87</v>
      </c>
      <c r="AO16" s="46" t="s">
        <v>88</v>
      </c>
      <c r="AP16" s="46" t="s">
        <v>89</v>
      </c>
      <c r="AQ16" s="46" t="s">
        <v>90</v>
      </c>
      <c r="BC16" s="2"/>
      <c r="BD16" s="2"/>
      <c r="BE16" s="2"/>
      <c r="BG16" s="2"/>
      <c r="BK16" s="1"/>
      <c r="BL16" s="1"/>
      <c r="BM16" s="1"/>
      <c r="BN16" s="1"/>
      <c r="BO16" s="1"/>
    </row>
    <row r="17" spans="3:67" ht="14.25" customHeight="1" x14ac:dyDescent="0.15">
      <c r="C17" s="306"/>
      <c r="D17" s="385"/>
      <c r="E17" s="386"/>
      <c r="F17" s="386"/>
      <c r="G17" s="386"/>
      <c r="H17" s="386"/>
      <c r="I17" s="387"/>
      <c r="J17" s="394"/>
      <c r="K17" s="382"/>
      <c r="L17" s="382"/>
      <c r="M17" s="331"/>
      <c r="N17" s="332"/>
      <c r="O17" s="380"/>
      <c r="P17" s="379"/>
      <c r="Q17" s="379"/>
      <c r="R17" s="316"/>
      <c r="S17" s="367"/>
      <c r="T17" s="368"/>
      <c r="U17" s="368"/>
      <c r="V17" s="368"/>
      <c r="W17" s="368"/>
      <c r="X17" s="368"/>
      <c r="Y17" s="368"/>
      <c r="Z17" s="368"/>
      <c r="AA17" s="368"/>
      <c r="AB17" s="368"/>
      <c r="AC17" s="369"/>
      <c r="AD17" s="746"/>
      <c r="AF17" s="1" t="str">
        <f>O16</f>
        <v>□</v>
      </c>
      <c r="AI17" s="21"/>
      <c r="AJ17" s="21"/>
      <c r="AK17" s="21"/>
      <c r="AN17" s="43" t="s">
        <v>65</v>
      </c>
      <c r="AO17" s="43" t="s">
        <v>66</v>
      </c>
      <c r="AP17" s="45" t="s">
        <v>91</v>
      </c>
      <c r="AQ17" s="45" t="s">
        <v>67</v>
      </c>
      <c r="BC17" s="2"/>
      <c r="BD17" s="2"/>
      <c r="BE17" s="2"/>
      <c r="BG17" s="2"/>
      <c r="BK17" s="1"/>
      <c r="BL17" s="1"/>
      <c r="BM17" s="1"/>
      <c r="BN17" s="1"/>
      <c r="BO17" s="1"/>
    </row>
    <row r="18" spans="3:67" ht="14.25" customHeight="1" x14ac:dyDescent="0.15">
      <c r="C18" s="306"/>
      <c r="D18" s="364" t="s">
        <v>516</v>
      </c>
      <c r="E18" s="365"/>
      <c r="F18" s="365"/>
      <c r="G18" s="365"/>
      <c r="H18" s="365"/>
      <c r="I18" s="366"/>
      <c r="J18" s="393" t="s">
        <v>69</v>
      </c>
      <c r="K18" s="381" t="s">
        <v>311</v>
      </c>
      <c r="L18" s="381"/>
      <c r="M18" s="336"/>
      <c r="N18" s="337"/>
      <c r="O18" s="362" t="s">
        <v>84</v>
      </c>
      <c r="P18" s="378" t="s">
        <v>312</v>
      </c>
      <c r="Q18" s="378"/>
      <c r="R18" s="313"/>
      <c r="S18" s="367"/>
      <c r="T18" s="368"/>
      <c r="U18" s="368"/>
      <c r="V18" s="368"/>
      <c r="W18" s="368"/>
      <c r="X18" s="368"/>
      <c r="Y18" s="368"/>
      <c r="Z18" s="368"/>
      <c r="AA18" s="368"/>
      <c r="AB18" s="368"/>
      <c r="AC18" s="369"/>
      <c r="AD18" s="745"/>
      <c r="AF18" s="42" t="str">
        <f>J18</f>
        <v>□</v>
      </c>
      <c r="AI18" s="43" t="str">
        <f>IF(AF18&amp;AF19="■□","●適合",IF(AF18&amp;AF19="□■","◆未達",IF(AF18&amp;AF19="□□","■未答","▼矛盾")))</f>
        <v>■未答</v>
      </c>
      <c r="AJ18" s="21"/>
      <c r="AK18" s="21"/>
      <c r="AM18" s="37" t="s">
        <v>86</v>
      </c>
      <c r="AN18" s="46" t="s">
        <v>87</v>
      </c>
      <c r="AO18" s="46" t="s">
        <v>88</v>
      </c>
      <c r="AP18" s="46" t="s">
        <v>89</v>
      </c>
      <c r="AQ18" s="46" t="s">
        <v>90</v>
      </c>
      <c r="BC18" s="2"/>
      <c r="BD18" s="2"/>
      <c r="BE18" s="2"/>
      <c r="BG18" s="2"/>
      <c r="BK18" s="1"/>
      <c r="BL18" s="1"/>
      <c r="BM18" s="1"/>
      <c r="BN18" s="1"/>
      <c r="BO18" s="1"/>
    </row>
    <row r="19" spans="3:67" ht="14.25" customHeight="1" x14ac:dyDescent="0.15">
      <c r="C19" s="307"/>
      <c r="D19" s="385"/>
      <c r="E19" s="386"/>
      <c r="F19" s="386"/>
      <c r="G19" s="386"/>
      <c r="H19" s="386"/>
      <c r="I19" s="387"/>
      <c r="J19" s="394"/>
      <c r="K19" s="382"/>
      <c r="L19" s="382"/>
      <c r="M19" s="331"/>
      <c r="N19" s="332"/>
      <c r="O19" s="380"/>
      <c r="P19" s="379"/>
      <c r="Q19" s="379"/>
      <c r="R19" s="316"/>
      <c r="S19" s="385"/>
      <c r="T19" s="386"/>
      <c r="U19" s="386"/>
      <c r="V19" s="386"/>
      <c r="W19" s="386"/>
      <c r="X19" s="386"/>
      <c r="Y19" s="386"/>
      <c r="Z19" s="386"/>
      <c r="AA19" s="386"/>
      <c r="AB19" s="386"/>
      <c r="AC19" s="387"/>
      <c r="AD19" s="746"/>
      <c r="AF19" s="1" t="str">
        <f>O18</f>
        <v>□</v>
      </c>
      <c r="AI19" s="21"/>
      <c r="AJ19" s="21"/>
      <c r="AK19" s="21"/>
      <c r="AN19" s="43" t="s">
        <v>65</v>
      </c>
      <c r="AO19" s="43" t="s">
        <v>66</v>
      </c>
      <c r="AP19" s="45" t="s">
        <v>91</v>
      </c>
      <c r="AQ19" s="45" t="s">
        <v>67</v>
      </c>
      <c r="BC19" s="2"/>
      <c r="BD19" s="2"/>
      <c r="BE19" s="2"/>
      <c r="BG19" s="2"/>
      <c r="BK19" s="1"/>
      <c r="BL19" s="1"/>
      <c r="BM19" s="1"/>
      <c r="BN19" s="1"/>
      <c r="BO19" s="1"/>
    </row>
    <row r="20" spans="3:67" ht="36.75" customHeight="1" x14ac:dyDescent="0.15">
      <c r="C20" s="531" t="s">
        <v>552</v>
      </c>
      <c r="D20" s="532"/>
      <c r="E20" s="532"/>
      <c r="F20" s="532"/>
      <c r="G20" s="532"/>
      <c r="H20" s="532"/>
      <c r="I20" s="533"/>
      <c r="J20" s="333"/>
      <c r="K20" s="334"/>
      <c r="L20" s="334"/>
      <c r="M20" s="334"/>
      <c r="N20" s="334"/>
      <c r="O20" s="334"/>
      <c r="P20" s="334"/>
      <c r="Q20" s="334"/>
      <c r="R20" s="335"/>
      <c r="S20" s="364" t="s">
        <v>537</v>
      </c>
      <c r="T20" s="365"/>
      <c r="U20" s="365"/>
      <c r="V20" s="365"/>
      <c r="W20" s="365"/>
      <c r="X20" s="365"/>
      <c r="Y20" s="365"/>
      <c r="Z20" s="365"/>
      <c r="AA20" s="365"/>
      <c r="AB20" s="365"/>
      <c r="AC20" s="366"/>
      <c r="AD20" s="300"/>
      <c r="AI20" s="21"/>
      <c r="AJ20" s="21"/>
      <c r="AK20" s="21"/>
      <c r="BC20" s="2"/>
      <c r="BD20" s="2"/>
      <c r="BE20" s="2"/>
      <c r="BG20" s="2"/>
      <c r="BK20" s="1"/>
      <c r="BL20" s="1"/>
      <c r="BM20" s="1"/>
      <c r="BN20" s="1"/>
      <c r="BO20" s="1"/>
    </row>
    <row r="21" spans="3:67" ht="14.25" customHeight="1" x14ac:dyDescent="0.15">
      <c r="C21" s="306"/>
      <c r="D21" s="364" t="s">
        <v>517</v>
      </c>
      <c r="E21" s="365"/>
      <c r="F21" s="365"/>
      <c r="G21" s="365"/>
      <c r="H21" s="365"/>
      <c r="I21" s="366"/>
      <c r="J21" s="393" t="s">
        <v>69</v>
      </c>
      <c r="K21" s="381" t="s">
        <v>311</v>
      </c>
      <c r="L21" s="381"/>
      <c r="M21" s="336"/>
      <c r="N21" s="337"/>
      <c r="O21" s="362" t="s">
        <v>84</v>
      </c>
      <c r="P21" s="378" t="s">
        <v>312</v>
      </c>
      <c r="Q21" s="378"/>
      <c r="R21" s="313"/>
      <c r="S21" s="367"/>
      <c r="T21" s="368"/>
      <c r="U21" s="368"/>
      <c r="V21" s="368"/>
      <c r="W21" s="368"/>
      <c r="X21" s="368"/>
      <c r="Y21" s="368"/>
      <c r="Z21" s="368"/>
      <c r="AA21" s="368"/>
      <c r="AB21" s="368"/>
      <c r="AC21" s="369"/>
      <c r="AD21" s="745"/>
      <c r="AF21" s="42" t="str">
        <f>J21</f>
        <v>□</v>
      </c>
      <c r="AI21" s="43" t="str">
        <f>IF(AF21&amp;AF22="■□","●適合",IF(AF21&amp;AF22="□■","◆未達",IF(AF21&amp;AF22="□□","■未答","▼矛盾")))</f>
        <v>■未答</v>
      </c>
      <c r="AJ21" s="21"/>
      <c r="AK21" s="21"/>
      <c r="AM21" s="37" t="s">
        <v>86</v>
      </c>
      <c r="AN21" s="46" t="s">
        <v>87</v>
      </c>
      <c r="AO21" s="46" t="s">
        <v>88</v>
      </c>
      <c r="AP21" s="46" t="s">
        <v>89</v>
      </c>
      <c r="AQ21" s="46" t="s">
        <v>90</v>
      </c>
      <c r="BC21" s="2"/>
      <c r="BD21" s="2"/>
      <c r="BE21" s="2"/>
      <c r="BG21" s="2"/>
      <c r="BK21" s="1"/>
      <c r="BL21" s="1"/>
      <c r="BM21" s="1"/>
      <c r="BN21" s="1"/>
      <c r="BO21" s="1"/>
    </row>
    <row r="22" spans="3:67" ht="14.25" customHeight="1" x14ac:dyDescent="0.15">
      <c r="C22" s="306"/>
      <c r="D22" s="385"/>
      <c r="E22" s="386"/>
      <c r="F22" s="386"/>
      <c r="G22" s="386"/>
      <c r="H22" s="386"/>
      <c r="I22" s="387"/>
      <c r="J22" s="394"/>
      <c r="K22" s="382"/>
      <c r="L22" s="382"/>
      <c r="M22" s="331"/>
      <c r="N22" s="332"/>
      <c r="O22" s="380"/>
      <c r="P22" s="379"/>
      <c r="Q22" s="379"/>
      <c r="R22" s="316"/>
      <c r="S22" s="367"/>
      <c r="T22" s="368"/>
      <c r="U22" s="368"/>
      <c r="V22" s="368"/>
      <c r="W22" s="368"/>
      <c r="X22" s="368"/>
      <c r="Y22" s="368"/>
      <c r="Z22" s="368"/>
      <c r="AA22" s="368"/>
      <c r="AB22" s="368"/>
      <c r="AC22" s="369"/>
      <c r="AD22" s="746"/>
      <c r="AF22" s="1" t="str">
        <f>O21</f>
        <v>□</v>
      </c>
      <c r="AI22" s="21"/>
      <c r="AJ22" s="21"/>
      <c r="AK22" s="21"/>
      <c r="AN22" s="43" t="s">
        <v>65</v>
      </c>
      <c r="AO22" s="43" t="s">
        <v>66</v>
      </c>
      <c r="AP22" s="45" t="s">
        <v>91</v>
      </c>
      <c r="AQ22" s="45" t="s">
        <v>67</v>
      </c>
      <c r="BC22" s="2"/>
      <c r="BD22" s="2"/>
      <c r="BE22" s="2"/>
      <c r="BG22" s="2"/>
      <c r="BK22" s="1"/>
      <c r="BL22" s="1"/>
      <c r="BM22" s="1"/>
      <c r="BN22" s="1"/>
      <c r="BO22" s="1"/>
    </row>
    <row r="23" spans="3:67" ht="14.25" customHeight="1" x14ac:dyDescent="0.15">
      <c r="C23" s="306"/>
      <c r="D23" s="364" t="s">
        <v>518</v>
      </c>
      <c r="E23" s="365"/>
      <c r="F23" s="365"/>
      <c r="G23" s="365"/>
      <c r="H23" s="365"/>
      <c r="I23" s="366"/>
      <c r="J23" s="393" t="s">
        <v>69</v>
      </c>
      <c r="K23" s="381" t="s">
        <v>311</v>
      </c>
      <c r="L23" s="381"/>
      <c r="M23" s="336"/>
      <c r="N23" s="337"/>
      <c r="O23" s="362" t="s">
        <v>84</v>
      </c>
      <c r="P23" s="378" t="s">
        <v>312</v>
      </c>
      <c r="Q23" s="378"/>
      <c r="R23" s="313"/>
      <c r="S23" s="367"/>
      <c r="T23" s="368"/>
      <c r="U23" s="368"/>
      <c r="V23" s="368"/>
      <c r="W23" s="368"/>
      <c r="X23" s="368"/>
      <c r="Y23" s="368"/>
      <c r="Z23" s="368"/>
      <c r="AA23" s="368"/>
      <c r="AB23" s="368"/>
      <c r="AC23" s="369"/>
      <c r="AD23" s="745"/>
      <c r="AF23" s="42" t="str">
        <f>J23</f>
        <v>□</v>
      </c>
      <c r="AI23" s="43" t="str">
        <f>IF(AF23&amp;AF24="■□","●適合",IF(AF23&amp;AF24="□■","◆未達",IF(AF23&amp;AF24="□□","■未答","▼矛盾")))</f>
        <v>■未答</v>
      </c>
      <c r="AJ23" s="21"/>
      <c r="AK23" s="21"/>
      <c r="AM23" s="37" t="s">
        <v>86</v>
      </c>
      <c r="AN23" s="46" t="s">
        <v>87</v>
      </c>
      <c r="AO23" s="46" t="s">
        <v>88</v>
      </c>
      <c r="AP23" s="46" t="s">
        <v>89</v>
      </c>
      <c r="AQ23" s="46" t="s">
        <v>90</v>
      </c>
      <c r="BC23" s="2"/>
      <c r="BD23" s="2"/>
      <c r="BE23" s="2"/>
      <c r="BG23" s="2"/>
      <c r="BK23" s="1"/>
      <c r="BL23" s="1"/>
      <c r="BM23" s="1"/>
      <c r="BN23" s="1"/>
      <c r="BO23" s="1"/>
    </row>
    <row r="24" spans="3:67" ht="14.25" customHeight="1" x14ac:dyDescent="0.15">
      <c r="C24" s="307"/>
      <c r="D24" s="385"/>
      <c r="E24" s="386"/>
      <c r="F24" s="386"/>
      <c r="G24" s="386"/>
      <c r="H24" s="386"/>
      <c r="I24" s="387"/>
      <c r="J24" s="394"/>
      <c r="K24" s="382"/>
      <c r="L24" s="382"/>
      <c r="M24" s="331"/>
      <c r="N24" s="332"/>
      <c r="O24" s="380"/>
      <c r="P24" s="379"/>
      <c r="Q24" s="379"/>
      <c r="R24" s="316"/>
      <c r="S24" s="385"/>
      <c r="T24" s="386"/>
      <c r="U24" s="386"/>
      <c r="V24" s="386"/>
      <c r="W24" s="386"/>
      <c r="X24" s="386"/>
      <c r="Y24" s="386"/>
      <c r="Z24" s="386"/>
      <c r="AA24" s="386"/>
      <c r="AB24" s="386"/>
      <c r="AC24" s="387"/>
      <c r="AD24" s="746"/>
      <c r="AF24" s="1" t="str">
        <f>O23</f>
        <v>□</v>
      </c>
      <c r="AI24" s="21"/>
      <c r="AJ24" s="21"/>
      <c r="AK24" s="21"/>
      <c r="AN24" s="43" t="s">
        <v>65</v>
      </c>
      <c r="AO24" s="43" t="s">
        <v>66</v>
      </c>
      <c r="AP24" s="45" t="s">
        <v>91</v>
      </c>
      <c r="AQ24" s="45" t="s">
        <v>67</v>
      </c>
      <c r="BC24" s="2"/>
      <c r="BD24" s="2"/>
      <c r="BE24" s="2"/>
      <c r="BG24" s="2"/>
      <c r="BK24" s="1"/>
      <c r="BL24" s="1"/>
      <c r="BM24" s="1"/>
      <c r="BN24" s="1"/>
      <c r="BO24" s="1"/>
    </row>
    <row r="25" spans="3:67" ht="33" customHeight="1" x14ac:dyDescent="0.15">
      <c r="C25" s="306" t="s">
        <v>553</v>
      </c>
      <c r="D25" s="308"/>
      <c r="E25" s="308"/>
      <c r="F25" s="308"/>
      <c r="G25" s="308"/>
      <c r="H25" s="308"/>
      <c r="I25" s="309"/>
      <c r="J25" s="317"/>
      <c r="K25" s="315"/>
      <c r="L25" s="315"/>
      <c r="M25" s="312"/>
      <c r="N25" s="312"/>
      <c r="O25" s="315"/>
      <c r="P25" s="315"/>
      <c r="Q25" s="315"/>
      <c r="R25" s="315"/>
      <c r="S25" s="364" t="s">
        <v>536</v>
      </c>
      <c r="T25" s="365"/>
      <c r="U25" s="365"/>
      <c r="V25" s="365"/>
      <c r="W25" s="365"/>
      <c r="X25" s="365"/>
      <c r="Y25" s="365"/>
      <c r="Z25" s="365"/>
      <c r="AA25" s="365"/>
      <c r="AB25" s="365"/>
      <c r="AC25" s="366"/>
      <c r="AD25" s="288"/>
      <c r="AI25" s="21"/>
      <c r="AJ25" s="21"/>
      <c r="AK25" s="21"/>
      <c r="BC25" s="2"/>
      <c r="BD25" s="2"/>
      <c r="BE25" s="2"/>
      <c r="BG25" s="2"/>
      <c r="BK25" s="1"/>
      <c r="BL25" s="1"/>
      <c r="BM25" s="1"/>
      <c r="BN25" s="1"/>
      <c r="BO25" s="1"/>
    </row>
    <row r="26" spans="3:67" ht="14.25" customHeight="1" x14ac:dyDescent="0.15">
      <c r="C26" s="306"/>
      <c r="D26" s="364" t="s">
        <v>519</v>
      </c>
      <c r="E26" s="365"/>
      <c r="F26" s="365"/>
      <c r="G26" s="365"/>
      <c r="H26" s="365"/>
      <c r="I26" s="366"/>
      <c r="J26" s="393" t="s">
        <v>69</v>
      </c>
      <c r="K26" s="381" t="s">
        <v>311</v>
      </c>
      <c r="L26" s="381"/>
      <c r="M26" s="336"/>
      <c r="N26" s="337"/>
      <c r="O26" s="362" t="s">
        <v>84</v>
      </c>
      <c r="P26" s="378" t="s">
        <v>312</v>
      </c>
      <c r="Q26" s="378"/>
      <c r="R26" s="313"/>
      <c r="S26" s="367"/>
      <c r="T26" s="368"/>
      <c r="U26" s="368"/>
      <c r="V26" s="368"/>
      <c r="W26" s="368"/>
      <c r="X26" s="368"/>
      <c r="Y26" s="368"/>
      <c r="Z26" s="368"/>
      <c r="AA26" s="368"/>
      <c r="AB26" s="368"/>
      <c r="AC26" s="369"/>
      <c r="AD26" s="745"/>
      <c r="AF26" s="42" t="str">
        <f>J26</f>
        <v>□</v>
      </c>
      <c r="AI26" s="43" t="str">
        <f>IF(AF26&amp;AF27="■□","●適合",IF(AF26&amp;AF27="□■","◆未達",IF(AF26&amp;AF27="□□","■未答","▼矛盾")))</f>
        <v>■未答</v>
      </c>
      <c r="AJ26" s="21"/>
      <c r="AK26" s="21"/>
      <c r="AM26" s="37" t="s">
        <v>86</v>
      </c>
      <c r="AN26" s="46" t="s">
        <v>87</v>
      </c>
      <c r="AO26" s="46" t="s">
        <v>88</v>
      </c>
      <c r="AP26" s="46" t="s">
        <v>89</v>
      </c>
      <c r="AQ26" s="46" t="s">
        <v>90</v>
      </c>
      <c r="BC26" s="2"/>
      <c r="BD26" s="2"/>
      <c r="BE26" s="2"/>
      <c r="BG26" s="2"/>
      <c r="BK26" s="1"/>
      <c r="BL26" s="1"/>
      <c r="BM26" s="1"/>
      <c r="BN26" s="1"/>
      <c r="BO26" s="1"/>
    </row>
    <row r="27" spans="3:67" ht="14.25" customHeight="1" x14ac:dyDescent="0.15">
      <c r="C27" s="306"/>
      <c r="D27" s="385"/>
      <c r="E27" s="386"/>
      <c r="F27" s="386"/>
      <c r="G27" s="386"/>
      <c r="H27" s="386"/>
      <c r="I27" s="387"/>
      <c r="J27" s="394"/>
      <c r="K27" s="382"/>
      <c r="L27" s="382"/>
      <c r="M27" s="331"/>
      <c r="N27" s="332"/>
      <c r="O27" s="380"/>
      <c r="P27" s="379"/>
      <c r="Q27" s="379"/>
      <c r="R27" s="316"/>
      <c r="S27" s="367"/>
      <c r="T27" s="368"/>
      <c r="U27" s="368"/>
      <c r="V27" s="368"/>
      <c r="W27" s="368"/>
      <c r="X27" s="368"/>
      <c r="Y27" s="368"/>
      <c r="Z27" s="368"/>
      <c r="AA27" s="368"/>
      <c r="AB27" s="368"/>
      <c r="AC27" s="369"/>
      <c r="AD27" s="746"/>
      <c r="AF27" s="1" t="str">
        <f>O26</f>
        <v>□</v>
      </c>
      <c r="AI27" s="21"/>
      <c r="AJ27" s="21"/>
      <c r="AK27" s="21"/>
      <c r="AN27" s="43" t="s">
        <v>65</v>
      </c>
      <c r="AO27" s="43" t="s">
        <v>66</v>
      </c>
      <c r="AP27" s="45" t="s">
        <v>91</v>
      </c>
      <c r="AQ27" s="45" t="s">
        <v>67</v>
      </c>
      <c r="BC27" s="2"/>
      <c r="BD27" s="2"/>
      <c r="BE27" s="2"/>
      <c r="BG27" s="2"/>
      <c r="BK27" s="1"/>
      <c r="BL27" s="1"/>
      <c r="BM27" s="1"/>
      <c r="BN27" s="1"/>
      <c r="BO27" s="1"/>
    </row>
    <row r="28" spans="3:67" ht="14.25" customHeight="1" x14ac:dyDescent="0.15">
      <c r="C28" s="306"/>
      <c r="D28" s="364" t="s">
        <v>520</v>
      </c>
      <c r="E28" s="365"/>
      <c r="F28" s="365"/>
      <c r="G28" s="365"/>
      <c r="H28" s="365"/>
      <c r="I28" s="366"/>
      <c r="J28" s="393" t="s">
        <v>69</v>
      </c>
      <c r="K28" s="381" t="s">
        <v>311</v>
      </c>
      <c r="L28" s="381"/>
      <c r="M28" s="336"/>
      <c r="N28" s="337"/>
      <c r="O28" s="362" t="s">
        <v>84</v>
      </c>
      <c r="P28" s="378" t="s">
        <v>312</v>
      </c>
      <c r="Q28" s="378"/>
      <c r="R28" s="313"/>
      <c r="S28" s="367"/>
      <c r="T28" s="368"/>
      <c r="U28" s="368"/>
      <c r="V28" s="368"/>
      <c r="W28" s="368"/>
      <c r="X28" s="368"/>
      <c r="Y28" s="368"/>
      <c r="Z28" s="368"/>
      <c r="AA28" s="368"/>
      <c r="AB28" s="368"/>
      <c r="AC28" s="369"/>
      <c r="AD28" s="745"/>
      <c r="AF28" s="42" t="str">
        <f>J28</f>
        <v>□</v>
      </c>
      <c r="AI28" s="43" t="str">
        <f>IF(AF28&amp;AF29="■□","●適合",IF(AF28&amp;AF29="□■","◆未達",IF(AF28&amp;AF29="□□","■未答","▼矛盾")))</f>
        <v>■未答</v>
      </c>
      <c r="AJ28" s="21"/>
      <c r="AK28" s="21"/>
      <c r="AM28" s="37" t="s">
        <v>86</v>
      </c>
      <c r="AN28" s="46" t="s">
        <v>87</v>
      </c>
      <c r="AO28" s="46" t="s">
        <v>88</v>
      </c>
      <c r="AP28" s="46" t="s">
        <v>89</v>
      </c>
      <c r="AQ28" s="46" t="s">
        <v>90</v>
      </c>
      <c r="BC28" s="2"/>
      <c r="BD28" s="2"/>
      <c r="BE28" s="2"/>
      <c r="BG28" s="2"/>
      <c r="BK28" s="1"/>
      <c r="BL28" s="1"/>
      <c r="BM28" s="1"/>
      <c r="BN28" s="1"/>
      <c r="BO28" s="1"/>
    </row>
    <row r="29" spans="3:67" ht="14.25" customHeight="1" x14ac:dyDescent="0.15">
      <c r="C29" s="306"/>
      <c r="D29" s="385"/>
      <c r="E29" s="386"/>
      <c r="F29" s="386"/>
      <c r="G29" s="386"/>
      <c r="H29" s="386"/>
      <c r="I29" s="387"/>
      <c r="J29" s="394"/>
      <c r="K29" s="382"/>
      <c r="L29" s="382"/>
      <c r="M29" s="331"/>
      <c r="N29" s="332"/>
      <c r="O29" s="380"/>
      <c r="P29" s="379"/>
      <c r="Q29" s="379"/>
      <c r="R29" s="316"/>
      <c r="S29" s="367"/>
      <c r="T29" s="368"/>
      <c r="U29" s="368"/>
      <c r="V29" s="368"/>
      <c r="W29" s="368"/>
      <c r="X29" s="368"/>
      <c r="Y29" s="368"/>
      <c r="Z29" s="368"/>
      <c r="AA29" s="368"/>
      <c r="AB29" s="368"/>
      <c r="AC29" s="369"/>
      <c r="AD29" s="746"/>
      <c r="AF29" s="1" t="str">
        <f>O28</f>
        <v>□</v>
      </c>
      <c r="AI29" s="21"/>
      <c r="AJ29" s="21"/>
      <c r="AK29" s="21"/>
      <c r="AN29" s="43" t="s">
        <v>65</v>
      </c>
      <c r="AO29" s="43" t="s">
        <v>66</v>
      </c>
      <c r="AP29" s="45" t="s">
        <v>91</v>
      </c>
      <c r="AQ29" s="45" t="s">
        <v>67</v>
      </c>
      <c r="BC29" s="2"/>
      <c r="BD29" s="2"/>
      <c r="BE29" s="2"/>
      <c r="BG29" s="2"/>
      <c r="BK29" s="1"/>
      <c r="BL29" s="1"/>
      <c r="BM29" s="1"/>
      <c r="BN29" s="1"/>
      <c r="BO29" s="1"/>
    </row>
    <row r="30" spans="3:67" ht="14.25" customHeight="1" x14ac:dyDescent="0.15">
      <c r="C30" s="306"/>
      <c r="D30" s="364" t="s">
        <v>529</v>
      </c>
      <c r="E30" s="365"/>
      <c r="F30" s="365"/>
      <c r="G30" s="365"/>
      <c r="H30" s="365"/>
      <c r="I30" s="366"/>
      <c r="J30" s="393" t="s">
        <v>69</v>
      </c>
      <c r="K30" s="381" t="s">
        <v>311</v>
      </c>
      <c r="L30" s="381"/>
      <c r="M30" s="336"/>
      <c r="N30" s="337"/>
      <c r="O30" s="362" t="s">
        <v>84</v>
      </c>
      <c r="P30" s="378" t="s">
        <v>312</v>
      </c>
      <c r="Q30" s="378"/>
      <c r="R30" s="313"/>
      <c r="S30" s="367"/>
      <c r="T30" s="368"/>
      <c r="U30" s="368"/>
      <c r="V30" s="368"/>
      <c r="W30" s="368"/>
      <c r="X30" s="368"/>
      <c r="Y30" s="368"/>
      <c r="Z30" s="368"/>
      <c r="AA30" s="368"/>
      <c r="AB30" s="368"/>
      <c r="AC30" s="369"/>
      <c r="AD30" s="745"/>
      <c r="AF30" s="42" t="str">
        <f>J30</f>
        <v>□</v>
      </c>
      <c r="AI30" s="43" t="str">
        <f>IF(AF30&amp;AF31="■□","●適合",IF(AF30&amp;AF31="□■","◆未達",IF(AF30&amp;AF31="□□","■未答","▼矛盾")))</f>
        <v>■未答</v>
      </c>
      <c r="AJ30" s="21"/>
      <c r="AK30" s="21"/>
      <c r="AM30" s="37" t="s">
        <v>86</v>
      </c>
      <c r="AN30" s="46" t="s">
        <v>87</v>
      </c>
      <c r="AO30" s="46" t="s">
        <v>88</v>
      </c>
      <c r="AP30" s="46" t="s">
        <v>89</v>
      </c>
      <c r="AQ30" s="46" t="s">
        <v>90</v>
      </c>
      <c r="BC30" s="2"/>
      <c r="BD30" s="2"/>
      <c r="BE30" s="2"/>
      <c r="BG30" s="2"/>
      <c r="BK30" s="1"/>
      <c r="BL30" s="1"/>
      <c r="BM30" s="1"/>
      <c r="BN30" s="1"/>
      <c r="BO30" s="1"/>
    </row>
    <row r="31" spans="3:67" ht="14.25" customHeight="1" thickBot="1" x14ac:dyDescent="0.2">
      <c r="C31" s="307"/>
      <c r="D31" s="385"/>
      <c r="E31" s="386"/>
      <c r="F31" s="386"/>
      <c r="G31" s="386"/>
      <c r="H31" s="386"/>
      <c r="I31" s="387"/>
      <c r="J31" s="551"/>
      <c r="K31" s="552"/>
      <c r="L31" s="552"/>
      <c r="M31" s="338"/>
      <c r="N31" s="339"/>
      <c r="O31" s="363"/>
      <c r="P31" s="384"/>
      <c r="Q31" s="384"/>
      <c r="R31" s="327"/>
      <c r="S31" s="375"/>
      <c r="T31" s="376"/>
      <c r="U31" s="376"/>
      <c r="V31" s="376"/>
      <c r="W31" s="376"/>
      <c r="X31" s="376"/>
      <c r="Y31" s="376"/>
      <c r="Z31" s="376"/>
      <c r="AA31" s="376"/>
      <c r="AB31" s="376"/>
      <c r="AC31" s="377"/>
      <c r="AD31" s="785"/>
      <c r="AF31" s="1" t="str">
        <f>O30</f>
        <v>□</v>
      </c>
      <c r="AI31" s="21"/>
      <c r="AJ31" s="21"/>
      <c r="AK31" s="21"/>
      <c r="AN31" s="43" t="s">
        <v>65</v>
      </c>
      <c r="AO31" s="43" t="s">
        <v>66</v>
      </c>
      <c r="AP31" s="45" t="s">
        <v>91</v>
      </c>
      <c r="AQ31" s="45" t="s">
        <v>67</v>
      </c>
      <c r="BC31" s="2"/>
      <c r="BD31" s="2"/>
      <c r="BE31" s="2"/>
      <c r="BG31" s="2"/>
      <c r="BK31" s="1"/>
      <c r="BL31" s="1"/>
      <c r="BM31" s="1"/>
      <c r="BN31" s="1"/>
      <c r="BO31" s="1"/>
    </row>
    <row r="32" spans="3:67" ht="32.1" hidden="1" customHeight="1" thickBot="1" x14ac:dyDescent="0.2">
      <c r="C32" s="755" t="s">
        <v>76</v>
      </c>
      <c r="D32" s="504"/>
      <c r="E32" s="718"/>
      <c r="F32" s="718"/>
      <c r="G32" s="718"/>
      <c r="H32" s="718"/>
      <c r="I32" s="718"/>
      <c r="J32" s="424" t="s">
        <v>77</v>
      </c>
      <c r="K32" s="425"/>
      <c r="L32" s="425"/>
      <c r="M32" s="425"/>
      <c r="N32" s="425"/>
      <c r="O32" s="425"/>
      <c r="P32" s="425"/>
      <c r="Q32" s="425"/>
      <c r="R32" s="426"/>
      <c r="S32" s="424" t="s">
        <v>78</v>
      </c>
      <c r="T32" s="425"/>
      <c r="U32" s="425"/>
      <c r="V32" s="425"/>
      <c r="W32" s="425"/>
      <c r="X32" s="425"/>
      <c r="Y32" s="425"/>
      <c r="Z32" s="425"/>
      <c r="AA32" s="425"/>
      <c r="AB32" s="425"/>
      <c r="AC32" s="426"/>
      <c r="AD32" s="22" t="s">
        <v>79</v>
      </c>
      <c r="AI32" s="21" t="s">
        <v>80</v>
      </c>
      <c r="AJ32" s="21"/>
      <c r="AK32" s="21" t="s">
        <v>81</v>
      </c>
    </row>
    <row r="33" spans="3:67" ht="21" customHeight="1" thickBot="1" x14ac:dyDescent="0.2">
      <c r="C33" s="310" t="s">
        <v>548</v>
      </c>
      <c r="D33" s="278"/>
      <c r="E33" s="279"/>
      <c r="F33" s="279"/>
      <c r="G33" s="279"/>
      <c r="H33" s="279"/>
      <c r="I33" s="279"/>
      <c r="J33" s="280"/>
      <c r="K33" s="280"/>
      <c r="L33" s="280"/>
      <c r="M33" s="280"/>
      <c r="N33" s="280"/>
      <c r="O33" s="280"/>
      <c r="P33" s="280"/>
      <c r="Q33" s="280"/>
      <c r="R33" s="280"/>
      <c r="S33" s="281"/>
      <c r="T33" s="281"/>
      <c r="U33" s="281"/>
      <c r="V33" s="281"/>
      <c r="W33" s="281"/>
      <c r="X33" s="281"/>
      <c r="Y33" s="281"/>
      <c r="Z33" s="281"/>
      <c r="AA33" s="281"/>
      <c r="AB33" s="281"/>
      <c r="AC33" s="281"/>
      <c r="AD33" s="282"/>
      <c r="BC33" s="2"/>
      <c r="BD33" s="2"/>
      <c r="BE33" s="2"/>
      <c r="BG33" s="2"/>
      <c r="BK33" s="1"/>
      <c r="BL33" s="1"/>
      <c r="BM33" s="1"/>
      <c r="BN33" s="1"/>
      <c r="BO33" s="1"/>
    </row>
    <row r="34" spans="3:67" ht="21" customHeight="1" thickBot="1" x14ac:dyDescent="0.2">
      <c r="C34" s="23" t="s">
        <v>15</v>
      </c>
      <c r="D34" s="24"/>
      <c r="E34" s="25"/>
      <c r="F34" s="25"/>
      <c r="G34" s="25"/>
      <c r="H34" s="25"/>
      <c r="I34" s="25"/>
      <c r="J34" s="26"/>
      <c r="K34" s="26"/>
      <c r="L34" s="26"/>
      <c r="M34" s="26"/>
      <c r="N34" s="26"/>
      <c r="O34" s="26"/>
      <c r="P34" s="26"/>
      <c r="Q34" s="26"/>
      <c r="R34" s="26"/>
      <c r="S34" s="27"/>
      <c r="T34" s="27"/>
      <c r="U34" s="27"/>
      <c r="V34" s="27"/>
      <c r="W34" s="27"/>
      <c r="X34" s="27"/>
      <c r="Y34" s="27"/>
      <c r="Z34" s="27"/>
      <c r="AA34" s="27"/>
      <c r="AB34" s="27"/>
      <c r="AC34" s="27"/>
      <c r="AD34" s="28"/>
    </row>
    <row r="35" spans="3:67" ht="9.75" customHeight="1" x14ac:dyDescent="0.15">
      <c r="C35" s="499" t="s">
        <v>82</v>
      </c>
      <c r="D35" s="500"/>
      <c r="E35" s="516" t="s">
        <v>487</v>
      </c>
      <c r="F35" s="517"/>
      <c r="G35" s="517"/>
      <c r="H35" s="517"/>
      <c r="I35" s="518"/>
      <c r="J35" s="29"/>
      <c r="K35" s="30"/>
      <c r="L35" s="29"/>
      <c r="M35" s="29"/>
      <c r="N35" s="29"/>
      <c r="O35" s="29"/>
      <c r="P35" s="30"/>
      <c r="Q35" s="30"/>
      <c r="R35" s="31"/>
      <c r="S35" s="32"/>
      <c r="T35" s="33"/>
      <c r="U35" s="33"/>
      <c r="V35" s="33"/>
      <c r="W35" s="33"/>
      <c r="X35" s="33"/>
      <c r="Y35" s="33"/>
      <c r="Z35" s="33"/>
      <c r="AA35" s="33"/>
      <c r="AB35" s="33"/>
      <c r="AC35" s="33"/>
      <c r="AD35" s="600"/>
      <c r="AQ35" s="6"/>
      <c r="AR35" s="9"/>
    </row>
    <row r="36" spans="3:67" ht="24" customHeight="1" x14ac:dyDescent="0.15">
      <c r="C36" s="501"/>
      <c r="D36" s="502"/>
      <c r="E36" s="510"/>
      <c r="F36" s="511"/>
      <c r="G36" s="511"/>
      <c r="H36" s="511"/>
      <c r="I36" s="512"/>
      <c r="J36" s="50" t="s">
        <v>428</v>
      </c>
      <c r="K36" s="456" t="s">
        <v>480</v>
      </c>
      <c r="L36" s="456"/>
      <c r="M36" s="456"/>
      <c r="N36" s="456"/>
      <c r="O36" s="456"/>
      <c r="P36" s="456"/>
      <c r="Q36" s="456"/>
      <c r="R36" s="457"/>
      <c r="S36" s="40" t="s">
        <v>418</v>
      </c>
      <c r="T36" s="435" t="s">
        <v>85</v>
      </c>
      <c r="U36" s="435"/>
      <c r="V36" s="435"/>
      <c r="W36" s="435"/>
      <c r="X36" s="435"/>
      <c r="Y36" s="435"/>
      <c r="Z36" s="435"/>
      <c r="AA36" s="435"/>
      <c r="AB36" s="435"/>
      <c r="AC36" s="458"/>
      <c r="AD36" s="447"/>
      <c r="AF36" s="42" t="str">
        <f>+J36</f>
        <v>□</v>
      </c>
      <c r="AG36" s="1" t="str">
        <f>+S36</f>
        <v>□</v>
      </c>
      <c r="AI36" s="45" t="str">
        <f>IF(AF36&amp;AF37&amp;AF38="■□□","◎無し",IF(AF36&amp;AF37&amp;AF38="□■□","●適合",IF(AF36&amp;AF37&amp;AF38="□□■","◆未達",IF(AF36&amp;AF37&amp;AF38="□□□","■未答","▼矛盾"))))</f>
        <v>■未答</v>
      </c>
      <c r="AJ36" s="61"/>
      <c r="AM36" s="37" t="s">
        <v>110</v>
      </c>
      <c r="AN36" s="46" t="s">
        <v>425</v>
      </c>
      <c r="AO36" s="46" t="s">
        <v>424</v>
      </c>
      <c r="AP36" s="46" t="s">
        <v>423</v>
      </c>
      <c r="AQ36" s="46" t="s">
        <v>422</v>
      </c>
      <c r="AR36" s="46" t="s">
        <v>90</v>
      </c>
    </row>
    <row r="37" spans="3:67" ht="12" customHeight="1" x14ac:dyDescent="0.15">
      <c r="C37" s="501"/>
      <c r="D37" s="502"/>
      <c r="E37" s="510"/>
      <c r="F37" s="511"/>
      <c r="G37" s="511"/>
      <c r="H37" s="511"/>
      <c r="I37" s="512"/>
      <c r="J37" s="47"/>
      <c r="K37" s="37"/>
      <c r="L37" s="38"/>
      <c r="M37" s="38"/>
      <c r="N37" s="38"/>
      <c r="O37" s="38"/>
      <c r="P37" s="37"/>
      <c r="Q37" s="37"/>
      <c r="R37" s="39"/>
      <c r="S37" s="48"/>
      <c r="T37" s="49"/>
      <c r="U37" s="49"/>
      <c r="V37" s="49"/>
      <c r="W37" s="49"/>
      <c r="X37" s="49"/>
      <c r="Y37" s="49"/>
      <c r="Z37" s="49"/>
      <c r="AA37" s="49"/>
      <c r="AB37" s="49"/>
      <c r="AC37" s="49"/>
      <c r="AD37" s="447"/>
      <c r="AF37" s="1" t="str">
        <f>+J38</f>
        <v>□</v>
      </c>
      <c r="AG37" s="1" t="str">
        <f>+S38</f>
        <v>□</v>
      </c>
      <c r="AM37" s="37"/>
      <c r="AN37" s="43" t="s">
        <v>104</v>
      </c>
      <c r="AO37" s="43" t="s">
        <v>65</v>
      </c>
      <c r="AP37" s="43" t="s">
        <v>66</v>
      </c>
      <c r="AQ37" s="45" t="s">
        <v>91</v>
      </c>
      <c r="AR37" s="45" t="s">
        <v>67</v>
      </c>
    </row>
    <row r="38" spans="3:67" ht="18" customHeight="1" x14ac:dyDescent="0.15">
      <c r="C38" s="501"/>
      <c r="D38" s="502"/>
      <c r="E38" s="510"/>
      <c r="F38" s="511"/>
      <c r="G38" s="511"/>
      <c r="H38" s="511"/>
      <c r="I38" s="512"/>
      <c r="J38" s="50" t="s">
        <v>428</v>
      </c>
      <c r="K38" s="478" t="s">
        <v>595</v>
      </c>
      <c r="L38" s="478"/>
      <c r="M38" s="478"/>
      <c r="N38" s="478"/>
      <c r="O38" s="478"/>
      <c r="P38" s="478"/>
      <c r="Q38" s="478"/>
      <c r="R38" s="649"/>
      <c r="S38" s="40" t="s">
        <v>418</v>
      </c>
      <c r="T38" s="311" t="s">
        <v>94</v>
      </c>
      <c r="U38" s="49"/>
      <c r="V38" s="49"/>
      <c r="W38" s="49"/>
      <c r="X38" s="49"/>
      <c r="Y38" s="49"/>
      <c r="Z38" s="49"/>
      <c r="AA38" s="49"/>
      <c r="AB38" s="49"/>
      <c r="AC38" s="49"/>
      <c r="AD38" s="447"/>
      <c r="AF38" s="1" t="str">
        <f>+J39</f>
        <v>□</v>
      </c>
      <c r="AG38" s="1" t="str">
        <f>+S39</f>
        <v>□</v>
      </c>
      <c r="AM38" s="37"/>
      <c r="AN38" s="138"/>
      <c r="AO38" s="138"/>
      <c r="AP38" s="138"/>
      <c r="AQ38" s="138"/>
      <c r="AR38" s="138"/>
      <c r="AS38" s="138"/>
      <c r="AT38" s="9"/>
    </row>
    <row r="39" spans="3:67" ht="18" customHeight="1" x14ac:dyDescent="0.15">
      <c r="C39" s="501"/>
      <c r="D39" s="502"/>
      <c r="E39" s="510"/>
      <c r="F39" s="511"/>
      <c r="G39" s="511"/>
      <c r="H39" s="511"/>
      <c r="I39" s="512"/>
      <c r="J39" s="50" t="s">
        <v>428</v>
      </c>
      <c r="K39" s="478" t="s">
        <v>596</v>
      </c>
      <c r="L39" s="478"/>
      <c r="M39" s="478"/>
      <c r="N39" s="478"/>
      <c r="O39" s="478"/>
      <c r="P39" s="478"/>
      <c r="Q39" s="478"/>
      <c r="R39" s="649"/>
      <c r="S39" s="40" t="s">
        <v>418</v>
      </c>
      <c r="T39" s="311" t="s">
        <v>597</v>
      </c>
      <c r="U39" s="49"/>
      <c r="V39" s="49"/>
      <c r="W39" s="49"/>
      <c r="X39" s="49"/>
      <c r="Y39" s="49"/>
      <c r="Z39" s="49"/>
      <c r="AA39" s="49"/>
      <c r="AB39" s="49"/>
      <c r="AC39" s="49"/>
      <c r="AD39" s="447"/>
      <c r="AG39" s="1">
        <f>+S40</f>
        <v>0</v>
      </c>
      <c r="AM39" s="37"/>
      <c r="AN39" s="44"/>
      <c r="AO39" s="44"/>
      <c r="AP39" s="44"/>
      <c r="AQ39" s="44"/>
      <c r="AR39" s="61"/>
      <c r="AS39" s="61"/>
      <c r="AT39" s="9"/>
    </row>
    <row r="40" spans="3:67" ht="18" customHeight="1" x14ac:dyDescent="0.15">
      <c r="C40" s="501"/>
      <c r="D40" s="502"/>
      <c r="E40" s="510"/>
      <c r="F40" s="511"/>
      <c r="G40" s="511"/>
      <c r="H40" s="511"/>
      <c r="I40" s="512"/>
      <c r="J40" s="54"/>
      <c r="K40" s="51"/>
      <c r="L40" s="55"/>
      <c r="M40" s="51"/>
      <c r="N40" s="51"/>
      <c r="O40" s="51"/>
      <c r="P40" s="51"/>
      <c r="Q40" s="51"/>
      <c r="R40" s="52"/>
      <c r="S40" s="48"/>
      <c r="T40" s="97"/>
      <c r="U40" s="97"/>
      <c r="V40" s="97"/>
      <c r="W40" s="97"/>
      <c r="X40" s="49"/>
      <c r="Y40" s="49"/>
      <c r="Z40" s="49"/>
      <c r="AA40" s="49"/>
      <c r="AB40" s="49"/>
      <c r="AC40" s="49"/>
      <c r="AD40" s="447"/>
    </row>
    <row r="41" spans="3:67" ht="23.25" customHeight="1" x14ac:dyDescent="0.15">
      <c r="C41" s="501"/>
      <c r="D41" s="502"/>
      <c r="E41" s="510"/>
      <c r="F41" s="511"/>
      <c r="G41" s="511"/>
      <c r="H41" s="511"/>
      <c r="I41" s="512"/>
      <c r="J41" s="38"/>
      <c r="K41" s="37"/>
      <c r="L41" s="38"/>
      <c r="M41" s="38"/>
      <c r="N41" s="38"/>
      <c r="O41" s="38"/>
      <c r="P41" s="37"/>
      <c r="Q41" s="37"/>
      <c r="R41" s="39"/>
      <c r="S41" s="56"/>
      <c r="T41" s="49"/>
      <c r="U41" s="49"/>
      <c r="V41" s="49"/>
      <c r="W41" s="49"/>
      <c r="X41" s="49"/>
      <c r="Y41" s="49"/>
      <c r="Z41" s="49"/>
      <c r="AA41" s="49"/>
      <c r="AB41" s="49"/>
      <c r="AC41" s="49"/>
      <c r="AD41" s="447"/>
      <c r="AM41" s="37"/>
      <c r="AN41" s="44"/>
      <c r="AO41" s="44"/>
      <c r="AP41" s="44"/>
      <c r="AQ41" s="44"/>
      <c r="AR41" s="61"/>
      <c r="BH41" s="1"/>
      <c r="BI41" s="1"/>
      <c r="BJ41" s="1"/>
      <c r="BK41" s="1"/>
      <c r="BL41" s="1"/>
      <c r="BM41" s="1"/>
      <c r="BN41" s="1"/>
      <c r="BO41" s="1"/>
    </row>
    <row r="42" spans="3:67" ht="20.100000000000001" customHeight="1" x14ac:dyDescent="0.15">
      <c r="C42" s="501"/>
      <c r="D42" s="502"/>
      <c r="E42" s="71"/>
      <c r="F42" s="490" t="s">
        <v>588</v>
      </c>
      <c r="G42" s="491"/>
      <c r="H42" s="491"/>
      <c r="I42" s="492"/>
      <c r="J42" s="186"/>
      <c r="K42" s="661"/>
      <c r="L42" s="661"/>
      <c r="M42" s="661"/>
      <c r="N42" s="94"/>
      <c r="O42" s="95"/>
      <c r="P42" s="95"/>
      <c r="Q42" s="95"/>
      <c r="R42" s="96"/>
      <c r="S42" s="266" t="s">
        <v>428</v>
      </c>
      <c r="T42" s="757" t="s">
        <v>474</v>
      </c>
      <c r="U42" s="757"/>
      <c r="V42" s="757"/>
      <c r="W42" s="265" t="s">
        <v>418</v>
      </c>
      <c r="X42" s="757" t="s">
        <v>473</v>
      </c>
      <c r="Y42" s="757"/>
      <c r="Z42" s="757"/>
      <c r="AA42" s="264"/>
      <c r="AB42" s="264"/>
      <c r="AC42" s="263"/>
      <c r="AD42" s="77"/>
      <c r="AF42" s="9" t="str">
        <f t="shared" ref="AF42:AF47" si="0">+S42</f>
        <v>□</v>
      </c>
      <c r="AG42" s="9" t="str">
        <f t="shared" ref="AG42:AG47" si="1">+W42</f>
        <v>□</v>
      </c>
      <c r="AH42" s="260" t="s">
        <v>479</v>
      </c>
      <c r="AJ42" s="61"/>
      <c r="AK42" s="43" t="str">
        <f t="shared" ref="AK42:AK47" si="2">IF(AF42&amp;AG42="■□","－",IF(AF42&amp;AG42="□■",AH42,IF(AF42&amp;AG42="□□","■未答","▼矛盾")))</f>
        <v>■未答</v>
      </c>
      <c r="BH42" s="1"/>
      <c r="BI42" s="1"/>
      <c r="BJ42" s="1"/>
      <c r="BK42" s="1"/>
      <c r="BL42" s="1"/>
      <c r="BM42" s="1"/>
      <c r="BN42" s="1"/>
      <c r="BO42" s="1"/>
    </row>
    <row r="43" spans="3:67" ht="20.100000000000001" customHeight="1" x14ac:dyDescent="0.15">
      <c r="C43" s="501"/>
      <c r="D43" s="502"/>
      <c r="E43" s="71"/>
      <c r="F43" s="490" t="s">
        <v>589</v>
      </c>
      <c r="G43" s="491"/>
      <c r="H43" s="491"/>
      <c r="I43" s="492"/>
      <c r="J43" s="186"/>
      <c r="K43" s="207"/>
      <c r="L43" s="207"/>
      <c r="M43" s="207"/>
      <c r="N43" s="94"/>
      <c r="O43" s="207"/>
      <c r="P43" s="207"/>
      <c r="Q43" s="207"/>
      <c r="R43" s="208"/>
      <c r="S43" s="266" t="s">
        <v>428</v>
      </c>
      <c r="T43" s="757" t="s">
        <v>474</v>
      </c>
      <c r="U43" s="757"/>
      <c r="V43" s="757"/>
      <c r="W43" s="265" t="s">
        <v>418</v>
      </c>
      <c r="X43" s="757" t="s">
        <v>473</v>
      </c>
      <c r="Y43" s="757"/>
      <c r="Z43" s="757"/>
      <c r="AA43" s="264"/>
      <c r="AB43" s="264"/>
      <c r="AC43" s="263"/>
      <c r="AD43" s="77"/>
      <c r="AF43" s="9" t="str">
        <f t="shared" si="0"/>
        <v>□</v>
      </c>
      <c r="AG43" s="9" t="str">
        <f t="shared" si="1"/>
        <v>□</v>
      </c>
      <c r="AH43" s="260" t="s">
        <v>478</v>
      </c>
      <c r="AK43" s="43" t="str">
        <f t="shared" si="2"/>
        <v>■未答</v>
      </c>
      <c r="BH43" s="1"/>
      <c r="BI43" s="1"/>
      <c r="BJ43" s="1"/>
      <c r="BK43" s="1"/>
      <c r="BL43" s="1"/>
      <c r="BM43" s="1"/>
      <c r="BN43" s="1"/>
      <c r="BO43" s="1"/>
    </row>
    <row r="44" spans="3:67" ht="28.15" customHeight="1" x14ac:dyDescent="0.15">
      <c r="C44" s="501"/>
      <c r="D44" s="502"/>
      <c r="E44" s="71"/>
      <c r="F44" s="490" t="s">
        <v>590</v>
      </c>
      <c r="G44" s="491"/>
      <c r="H44" s="491"/>
      <c r="I44" s="492"/>
      <c r="J44" s="186"/>
      <c r="K44" s="207"/>
      <c r="L44" s="207"/>
      <c r="M44" s="207"/>
      <c r="N44" s="94"/>
      <c r="O44" s="207"/>
      <c r="P44" s="207"/>
      <c r="Q44" s="207"/>
      <c r="R44" s="208"/>
      <c r="S44" s="266" t="s">
        <v>428</v>
      </c>
      <c r="T44" s="757" t="s">
        <v>474</v>
      </c>
      <c r="U44" s="757"/>
      <c r="V44" s="757"/>
      <c r="W44" s="265" t="s">
        <v>418</v>
      </c>
      <c r="X44" s="757" t="s">
        <v>473</v>
      </c>
      <c r="Y44" s="757"/>
      <c r="Z44" s="757"/>
      <c r="AA44" s="264"/>
      <c r="AB44" s="264"/>
      <c r="AC44" s="263"/>
      <c r="AD44" s="77"/>
      <c r="AF44" s="9" t="str">
        <f t="shared" si="0"/>
        <v>□</v>
      </c>
      <c r="AG44" s="9" t="str">
        <f t="shared" si="1"/>
        <v>□</v>
      </c>
      <c r="AH44" s="260" t="s">
        <v>477</v>
      </c>
      <c r="AK44" s="43" t="str">
        <f t="shared" si="2"/>
        <v>■未答</v>
      </c>
      <c r="BH44" s="1"/>
      <c r="BI44" s="1"/>
      <c r="BJ44" s="1"/>
      <c r="BK44" s="1"/>
      <c r="BL44" s="1"/>
      <c r="BM44" s="1"/>
      <c r="BN44" s="1"/>
      <c r="BO44" s="1"/>
    </row>
    <row r="45" spans="3:67" ht="20.100000000000001" customHeight="1" x14ac:dyDescent="0.15">
      <c r="C45" s="501"/>
      <c r="D45" s="502"/>
      <c r="E45" s="71"/>
      <c r="F45" s="490" t="s">
        <v>591</v>
      </c>
      <c r="G45" s="491"/>
      <c r="H45" s="491"/>
      <c r="I45" s="492"/>
      <c r="J45" s="186"/>
      <c r="K45" s="207"/>
      <c r="L45" s="211"/>
      <c r="M45" s="207"/>
      <c r="N45" s="94"/>
      <c r="O45" s="207"/>
      <c r="P45" s="207"/>
      <c r="Q45" s="207"/>
      <c r="R45" s="208"/>
      <c r="S45" s="266" t="s">
        <v>428</v>
      </c>
      <c r="T45" s="757" t="s">
        <v>474</v>
      </c>
      <c r="U45" s="757"/>
      <c r="V45" s="757"/>
      <c r="W45" s="265" t="s">
        <v>418</v>
      </c>
      <c r="X45" s="757" t="s">
        <v>473</v>
      </c>
      <c r="Y45" s="757"/>
      <c r="Z45" s="757"/>
      <c r="AA45" s="264"/>
      <c r="AB45" s="264"/>
      <c r="AC45" s="263"/>
      <c r="AD45" s="77"/>
      <c r="AF45" s="9" t="str">
        <f t="shared" si="0"/>
        <v>□</v>
      </c>
      <c r="AG45" s="9" t="str">
        <f t="shared" si="1"/>
        <v>□</v>
      </c>
      <c r="AH45" s="260" t="s">
        <v>476</v>
      </c>
      <c r="AJ45" s="44"/>
      <c r="AK45" s="43" t="str">
        <f t="shared" si="2"/>
        <v>■未答</v>
      </c>
      <c r="BH45" s="1"/>
      <c r="BI45" s="1"/>
      <c r="BJ45" s="1"/>
      <c r="BK45" s="1"/>
      <c r="BL45" s="1"/>
      <c r="BM45" s="1"/>
      <c r="BN45" s="1"/>
      <c r="BO45" s="1"/>
    </row>
    <row r="46" spans="3:67" ht="20.100000000000001" customHeight="1" x14ac:dyDescent="0.15">
      <c r="C46" s="501"/>
      <c r="D46" s="502"/>
      <c r="E46" s="71"/>
      <c r="F46" s="490" t="s">
        <v>592</v>
      </c>
      <c r="G46" s="491"/>
      <c r="H46" s="491"/>
      <c r="I46" s="492"/>
      <c r="J46" s="186"/>
      <c r="K46" s="207"/>
      <c r="L46" s="211"/>
      <c r="M46" s="207"/>
      <c r="N46" s="94"/>
      <c r="O46" s="207"/>
      <c r="P46" s="207"/>
      <c r="Q46" s="207"/>
      <c r="R46" s="208"/>
      <c r="S46" s="266" t="s">
        <v>428</v>
      </c>
      <c r="T46" s="757" t="s">
        <v>474</v>
      </c>
      <c r="U46" s="757"/>
      <c r="V46" s="757"/>
      <c r="W46" s="265" t="s">
        <v>418</v>
      </c>
      <c r="X46" s="757" t="s">
        <v>473</v>
      </c>
      <c r="Y46" s="757"/>
      <c r="Z46" s="757"/>
      <c r="AA46" s="264"/>
      <c r="AB46" s="264"/>
      <c r="AC46" s="263"/>
      <c r="AD46" s="77"/>
      <c r="AF46" s="9" t="str">
        <f t="shared" si="0"/>
        <v>□</v>
      </c>
      <c r="AG46" s="9" t="str">
        <f t="shared" si="1"/>
        <v>□</v>
      </c>
      <c r="AH46" s="260" t="s">
        <v>475</v>
      </c>
      <c r="AJ46" s="44"/>
      <c r="AK46" s="43" t="str">
        <f t="shared" si="2"/>
        <v>■未答</v>
      </c>
      <c r="BH46" s="1"/>
      <c r="BI46" s="1"/>
      <c r="BJ46" s="1"/>
      <c r="BK46" s="1"/>
      <c r="BL46" s="1"/>
      <c r="BM46" s="1"/>
      <c r="BN46" s="1"/>
      <c r="BO46" s="1"/>
    </row>
    <row r="47" spans="3:67" ht="36" customHeight="1" thickBot="1" x14ac:dyDescent="0.2">
      <c r="C47" s="501"/>
      <c r="D47" s="502"/>
      <c r="E47" s="71"/>
      <c r="F47" s="493" t="s">
        <v>593</v>
      </c>
      <c r="G47" s="494"/>
      <c r="H47" s="494"/>
      <c r="I47" s="495"/>
      <c r="J47" s="186"/>
      <c r="K47" s="95"/>
      <c r="L47" s="95"/>
      <c r="M47" s="95"/>
      <c r="N47" s="94"/>
      <c r="O47" s="95"/>
      <c r="P47" s="95"/>
      <c r="Q47" s="95"/>
      <c r="R47" s="96"/>
      <c r="S47" s="200" t="s">
        <v>428</v>
      </c>
      <c r="T47" s="782" t="s">
        <v>474</v>
      </c>
      <c r="U47" s="782"/>
      <c r="V47" s="782"/>
      <c r="W47" s="262" t="s">
        <v>418</v>
      </c>
      <c r="X47" s="782" t="s">
        <v>473</v>
      </c>
      <c r="Y47" s="782"/>
      <c r="Z47" s="782"/>
      <c r="AA47" s="214"/>
      <c r="AB47" s="214"/>
      <c r="AC47" s="215"/>
      <c r="AD47" s="261"/>
      <c r="AF47" s="9" t="str">
        <f t="shared" si="0"/>
        <v>□</v>
      </c>
      <c r="AG47" s="9" t="str">
        <f t="shared" si="1"/>
        <v>□</v>
      </c>
      <c r="AH47" s="260" t="s">
        <v>472</v>
      </c>
      <c r="AJ47" s="61"/>
      <c r="AK47" s="43" t="str">
        <f t="shared" si="2"/>
        <v>■未答</v>
      </c>
      <c r="BH47" s="1"/>
      <c r="BI47" s="1"/>
      <c r="BJ47" s="1"/>
      <c r="BK47" s="1"/>
      <c r="BL47" s="1"/>
      <c r="BM47" s="1"/>
      <c r="BN47" s="1"/>
      <c r="BO47" s="1"/>
    </row>
    <row r="48" spans="3:67" ht="22.15" customHeight="1" x14ac:dyDescent="0.15">
      <c r="C48" s="499" t="s">
        <v>471</v>
      </c>
      <c r="D48" s="775"/>
      <c r="E48" s="516" t="s">
        <v>488</v>
      </c>
      <c r="F48" s="517"/>
      <c r="G48" s="517"/>
      <c r="H48" s="517"/>
      <c r="I48" s="518"/>
      <c r="J48" s="152" t="s">
        <v>428</v>
      </c>
      <c r="K48" s="30" t="s">
        <v>200</v>
      </c>
      <c r="L48" s="30"/>
      <c r="M48" s="30"/>
      <c r="N48" s="29"/>
      <c r="O48" s="29"/>
      <c r="P48" s="30"/>
      <c r="Q48" s="30"/>
      <c r="R48" s="31"/>
      <c r="S48" s="32"/>
      <c r="T48" s="33"/>
      <c r="U48" s="33"/>
      <c r="V48" s="33"/>
      <c r="W48" s="33"/>
      <c r="X48" s="33"/>
      <c r="Y48" s="33"/>
      <c r="Z48" s="33"/>
      <c r="AA48" s="33"/>
      <c r="AB48" s="33"/>
      <c r="AC48" s="259" t="s">
        <v>109</v>
      </c>
      <c r="AD48" s="600"/>
      <c r="AF48" s="42" t="str">
        <f>+J48</f>
        <v>□</v>
      </c>
      <c r="AI48" s="45" t="str">
        <f>IF(AF48&amp;AF49&amp;AF50&amp;AF51="■□□□","◎無し",IF(AF48&amp;AF49&amp;AF50&amp;AF51="□■□□","Ｅ適合",IF(AF48&amp;AF49&amp;AF50&amp;AF51="□□■□","●適合",IF(AF48&amp;AF49&amp;AF50&amp;AF51="□□□■","◆未達",IF(AF48&amp;AF49&amp;AF50&amp;AF51="□□□□","■未答","▼矛盾")))))</f>
        <v>■未答</v>
      </c>
      <c r="AJ48" s="61"/>
      <c r="AM48" s="37" t="s">
        <v>95</v>
      </c>
      <c r="AN48" s="53" t="s">
        <v>434</v>
      </c>
      <c r="AO48" s="53" t="s">
        <v>433</v>
      </c>
      <c r="AP48" s="53" t="s">
        <v>432</v>
      </c>
      <c r="AQ48" s="53" t="s">
        <v>431</v>
      </c>
      <c r="AR48" s="53" t="s">
        <v>430</v>
      </c>
      <c r="AS48" s="53" t="s">
        <v>90</v>
      </c>
      <c r="BH48" s="1"/>
      <c r="BI48" s="1"/>
      <c r="BJ48" s="1"/>
      <c r="BK48" s="1"/>
      <c r="BL48" s="1"/>
      <c r="BM48" s="1"/>
      <c r="BN48" s="1"/>
      <c r="BO48" s="1"/>
    </row>
    <row r="49" spans="3:67" ht="22.15" customHeight="1" x14ac:dyDescent="0.15">
      <c r="C49" s="501"/>
      <c r="D49" s="776"/>
      <c r="E49" s="510"/>
      <c r="F49" s="511"/>
      <c r="G49" s="511"/>
      <c r="H49" s="511"/>
      <c r="I49" s="512"/>
      <c r="J49" s="63" t="s">
        <v>428</v>
      </c>
      <c r="K49" s="37" t="s">
        <v>201</v>
      </c>
      <c r="L49" s="37"/>
      <c r="M49" s="37"/>
      <c r="N49" s="37"/>
      <c r="O49" s="37"/>
      <c r="P49" s="37"/>
      <c r="Q49" s="37"/>
      <c r="R49" s="39"/>
      <c r="S49" s="716" t="s">
        <v>202</v>
      </c>
      <c r="T49" s="434"/>
      <c r="U49" s="431"/>
      <c r="V49" s="431"/>
      <c r="W49" s="156" t="s">
        <v>470</v>
      </c>
      <c r="X49" s="431"/>
      <c r="Y49" s="431"/>
      <c r="Z49" s="49"/>
      <c r="AA49" s="49"/>
      <c r="AB49" s="49"/>
      <c r="AC49" s="49"/>
      <c r="AD49" s="447"/>
      <c r="AF49" s="1" t="str">
        <f>+J49</f>
        <v>□</v>
      </c>
      <c r="AM49" s="37"/>
      <c r="AN49" s="43" t="s">
        <v>64</v>
      </c>
      <c r="AO49" s="43" t="s">
        <v>204</v>
      </c>
      <c r="AP49" s="43" t="s">
        <v>65</v>
      </c>
      <c r="AQ49" s="43" t="s">
        <v>66</v>
      </c>
      <c r="AR49" s="45" t="s">
        <v>91</v>
      </c>
      <c r="AS49" s="45" t="s">
        <v>67</v>
      </c>
      <c r="BF49" s="1"/>
      <c r="BH49" s="1"/>
      <c r="BI49" s="1"/>
      <c r="BJ49" s="1"/>
      <c r="BK49" s="1"/>
      <c r="BL49" s="1"/>
      <c r="BM49" s="1"/>
      <c r="BN49" s="1"/>
      <c r="BO49" s="1"/>
    </row>
    <row r="50" spans="3:67" ht="22.15" customHeight="1" x14ac:dyDescent="0.15">
      <c r="C50" s="501"/>
      <c r="D50" s="776"/>
      <c r="E50" s="35"/>
      <c r="F50" s="494" t="s">
        <v>469</v>
      </c>
      <c r="G50" s="508"/>
      <c r="H50" s="508"/>
      <c r="I50" s="509"/>
      <c r="J50" s="94"/>
      <c r="K50" s="37"/>
      <c r="L50" s="37"/>
      <c r="M50" s="37"/>
      <c r="N50" s="37"/>
      <c r="O50" s="37"/>
      <c r="P50" s="37"/>
      <c r="Q50" s="37"/>
      <c r="R50" s="39"/>
      <c r="S50" s="157"/>
      <c r="T50" s="97"/>
      <c r="U50" s="97"/>
      <c r="V50" s="97"/>
      <c r="W50" s="97"/>
      <c r="X50" s="450"/>
      <c r="Y50" s="450"/>
      <c r="Z50" s="97"/>
      <c r="AA50" s="97"/>
      <c r="AB50" s="49"/>
      <c r="AC50" s="81"/>
      <c r="AD50" s="447"/>
      <c r="AF50" s="1" t="str">
        <f>+J51</f>
        <v>□</v>
      </c>
      <c r="AI50" s="158">
        <f>IF(X49=0,0,U49/X49)</f>
        <v>0</v>
      </c>
      <c r="AK50" s="43" t="str">
        <f>IF(AI50=0,"",IF(AI50&gt;(22/21),"◆過勾配","●適合"))</f>
        <v/>
      </c>
      <c r="BF50" s="1"/>
      <c r="BH50" s="1"/>
      <c r="BI50" s="1"/>
      <c r="BJ50" s="1"/>
      <c r="BK50" s="1"/>
      <c r="BL50" s="1"/>
      <c r="BM50" s="1"/>
      <c r="BN50" s="1"/>
      <c r="BO50" s="1"/>
    </row>
    <row r="51" spans="3:67" ht="22.15" customHeight="1" x14ac:dyDescent="0.15">
      <c r="C51" s="501"/>
      <c r="D51" s="776"/>
      <c r="E51" s="35"/>
      <c r="F51" s="513"/>
      <c r="G51" s="514"/>
      <c r="H51" s="514"/>
      <c r="I51" s="515"/>
      <c r="J51" s="63" t="s">
        <v>418</v>
      </c>
      <c r="K51" s="456" t="s">
        <v>207</v>
      </c>
      <c r="L51" s="456"/>
      <c r="M51" s="456"/>
      <c r="N51" s="456"/>
      <c r="O51" s="456"/>
      <c r="P51" s="456"/>
      <c r="Q51" s="456"/>
      <c r="R51" s="457"/>
      <c r="S51" s="436" t="s">
        <v>208</v>
      </c>
      <c r="T51" s="429"/>
      <c r="U51" s="429"/>
      <c r="V51" s="429"/>
      <c r="W51" s="431"/>
      <c r="X51" s="431"/>
      <c r="Y51" s="49" t="s">
        <v>426</v>
      </c>
      <c r="Z51" s="49"/>
      <c r="AA51" s="49"/>
      <c r="AB51" s="49"/>
      <c r="AC51" s="81"/>
      <c r="AD51" s="447"/>
      <c r="AF51" s="1" t="str">
        <f>+J52</f>
        <v>□</v>
      </c>
      <c r="AI51" s="159" t="s">
        <v>468</v>
      </c>
      <c r="BF51" s="1"/>
      <c r="BH51" s="1"/>
      <c r="BI51" s="1"/>
      <c r="BJ51" s="1"/>
      <c r="BK51" s="1"/>
      <c r="BL51" s="1"/>
      <c r="BM51" s="1"/>
      <c r="BN51" s="1"/>
      <c r="BO51" s="1"/>
    </row>
    <row r="52" spans="3:67" ht="22.15" customHeight="1" x14ac:dyDescent="0.15">
      <c r="C52" s="501"/>
      <c r="D52" s="776"/>
      <c r="E52" s="35"/>
      <c r="F52" s="491" t="s">
        <v>210</v>
      </c>
      <c r="G52" s="548"/>
      <c r="H52" s="548"/>
      <c r="I52" s="756"/>
      <c r="J52" s="63" t="s">
        <v>418</v>
      </c>
      <c r="K52" s="456" t="s">
        <v>211</v>
      </c>
      <c r="L52" s="456"/>
      <c r="M52" s="456"/>
      <c r="N52" s="456"/>
      <c r="O52" s="456"/>
      <c r="P52" s="456"/>
      <c r="Q52" s="456"/>
      <c r="R52" s="457"/>
      <c r="S52" s="436" t="s">
        <v>212</v>
      </c>
      <c r="T52" s="429"/>
      <c r="U52" s="429"/>
      <c r="V52" s="429"/>
      <c r="W52" s="431"/>
      <c r="X52" s="431"/>
      <c r="Y52" s="49" t="s">
        <v>426</v>
      </c>
      <c r="Z52" s="97"/>
      <c r="AA52" s="97"/>
      <c r="AB52" s="49"/>
      <c r="AC52" s="81"/>
      <c r="AD52" s="447"/>
      <c r="AI52" s="160" t="s">
        <v>213</v>
      </c>
      <c r="AK52" s="45" t="str">
        <f>IF(W52&gt;0,IF(W52&lt;195,"◆195未満","●適合"),"■未答")</f>
        <v>■未答</v>
      </c>
      <c r="BF52" s="1"/>
      <c r="BH52" s="1"/>
      <c r="BI52" s="1"/>
      <c r="BJ52" s="1"/>
      <c r="BK52" s="1"/>
      <c r="BL52" s="1"/>
      <c r="BM52" s="1"/>
      <c r="BN52" s="1"/>
      <c r="BO52" s="1"/>
    </row>
    <row r="53" spans="3:67" ht="20.100000000000001" customHeight="1" x14ac:dyDescent="0.15">
      <c r="C53" s="501"/>
      <c r="D53" s="776"/>
      <c r="E53" s="35"/>
      <c r="F53" s="494" t="s">
        <v>467</v>
      </c>
      <c r="G53" s="508"/>
      <c r="H53" s="508"/>
      <c r="I53" s="509"/>
      <c r="J53" s="37"/>
      <c r="K53" s="37"/>
      <c r="L53" s="37"/>
      <c r="M53" s="37"/>
      <c r="N53" s="37"/>
      <c r="O53" s="37"/>
      <c r="P53" s="37"/>
      <c r="Q53" s="37"/>
      <c r="R53" s="39"/>
      <c r="S53" s="56"/>
      <c r="T53" s="636" t="s">
        <v>215</v>
      </c>
      <c r="U53" s="636"/>
      <c r="V53" s="636"/>
      <c r="W53" s="636"/>
      <c r="X53" s="636"/>
      <c r="Y53" s="636"/>
      <c r="Z53" s="452">
        <f>+W51*2+W52</f>
        <v>0</v>
      </c>
      <c r="AA53" s="452"/>
      <c r="AB53" s="49" t="s">
        <v>426</v>
      </c>
      <c r="AC53" s="49"/>
      <c r="AD53" s="447"/>
      <c r="AI53" s="160" t="s">
        <v>217</v>
      </c>
      <c r="AK53" s="45" t="str">
        <f>IF(Z53&gt;0,IF(AND(Z53&gt;=550,Z53&lt;=650),"●適合","◆未達"),"■未答")</f>
        <v>■未答</v>
      </c>
      <c r="BF53" s="1"/>
      <c r="BH53" s="1"/>
      <c r="BI53" s="1"/>
      <c r="BJ53" s="1"/>
      <c r="BK53" s="1"/>
      <c r="BL53" s="1"/>
      <c r="BM53" s="1"/>
      <c r="BN53" s="1"/>
      <c r="BO53" s="1"/>
    </row>
    <row r="54" spans="3:67" ht="20.100000000000001" customHeight="1" x14ac:dyDescent="0.15">
      <c r="C54" s="501"/>
      <c r="D54" s="776"/>
      <c r="E54" s="35"/>
      <c r="F54" s="510"/>
      <c r="G54" s="511"/>
      <c r="H54" s="511"/>
      <c r="I54" s="512"/>
      <c r="J54" s="37"/>
      <c r="K54" s="37"/>
      <c r="L54" s="37"/>
      <c r="M54" s="37"/>
      <c r="N54" s="37"/>
      <c r="O54" s="37"/>
      <c r="P54" s="37"/>
      <c r="Q54" s="37"/>
      <c r="R54" s="39"/>
      <c r="S54" s="436" t="s">
        <v>218</v>
      </c>
      <c r="T54" s="429"/>
      <c r="U54" s="429"/>
      <c r="V54" s="429"/>
      <c r="W54" s="431"/>
      <c r="X54" s="431"/>
      <c r="Y54" s="49" t="s">
        <v>426</v>
      </c>
      <c r="Z54" s="97"/>
      <c r="AA54" s="97"/>
      <c r="AB54" s="49"/>
      <c r="AC54" s="49"/>
      <c r="AD54" s="447"/>
      <c r="AI54" s="113" t="s">
        <v>219</v>
      </c>
      <c r="AK54" s="45" t="str">
        <f>IF(W54&gt;0,IF(W54&gt;30,"◆30超過","●適合"),"■未答")</f>
        <v>■未答</v>
      </c>
      <c r="BF54" s="1"/>
      <c r="BH54" s="1"/>
      <c r="BI54" s="1"/>
      <c r="BJ54" s="1"/>
      <c r="BK54" s="1"/>
      <c r="BL54" s="1"/>
      <c r="BM54" s="1"/>
      <c r="BN54" s="1"/>
      <c r="BO54" s="1"/>
    </row>
    <row r="55" spans="3:67" ht="8.25" customHeight="1" x14ac:dyDescent="0.15">
      <c r="C55" s="501"/>
      <c r="D55" s="776"/>
      <c r="E55" s="35"/>
      <c r="F55" s="510"/>
      <c r="G55" s="511"/>
      <c r="H55" s="511"/>
      <c r="I55" s="512"/>
      <c r="J55" s="37"/>
      <c r="K55" s="37"/>
      <c r="L55" s="37"/>
      <c r="M55" s="37"/>
      <c r="N55" s="37"/>
      <c r="O55" s="37"/>
      <c r="P55" s="37"/>
      <c r="Q55" s="37"/>
      <c r="R55" s="39"/>
      <c r="S55" s="56"/>
      <c r="T55" s="49"/>
      <c r="U55" s="49"/>
      <c r="V55" s="97"/>
      <c r="W55" s="97"/>
      <c r="X55" s="97"/>
      <c r="Y55" s="97"/>
      <c r="Z55" s="97"/>
      <c r="AA55" s="49"/>
      <c r="AB55" s="49"/>
      <c r="AC55" s="49"/>
      <c r="AD55" s="447"/>
      <c r="AI55" s="113"/>
      <c r="AO55" s="138"/>
      <c r="BF55" s="1"/>
      <c r="BH55" s="1"/>
      <c r="BI55" s="1"/>
      <c r="BJ55" s="1"/>
      <c r="BK55" s="1"/>
      <c r="BL55" s="1"/>
      <c r="BM55" s="1"/>
      <c r="BN55" s="1"/>
      <c r="BO55" s="1"/>
    </row>
    <row r="56" spans="3:67" ht="20.100000000000001" customHeight="1" x14ac:dyDescent="0.15">
      <c r="C56" s="501"/>
      <c r="D56" s="776"/>
      <c r="E56" s="35"/>
      <c r="F56" s="510"/>
      <c r="G56" s="511"/>
      <c r="H56" s="511"/>
      <c r="I56" s="512"/>
      <c r="J56" s="37"/>
      <c r="K56" s="37"/>
      <c r="L56" s="37"/>
      <c r="M56" s="37"/>
      <c r="N56" s="37"/>
      <c r="O56" s="37"/>
      <c r="P56" s="37"/>
      <c r="Q56" s="37"/>
      <c r="R56" s="39"/>
      <c r="S56" s="48"/>
      <c r="T56" s="97"/>
      <c r="U56" s="97"/>
      <c r="V56" s="97"/>
      <c r="W56" s="97"/>
      <c r="X56" s="97"/>
      <c r="Y56" s="97"/>
      <c r="Z56" s="97"/>
      <c r="AA56" s="49"/>
      <c r="AB56" s="49"/>
      <c r="AC56" s="49"/>
      <c r="AD56" s="447"/>
      <c r="AI56" s="113"/>
      <c r="BF56" s="1"/>
      <c r="BH56" s="1"/>
      <c r="BI56" s="1"/>
      <c r="BJ56" s="1"/>
      <c r="BK56" s="1"/>
      <c r="BL56" s="1"/>
      <c r="BM56" s="1"/>
      <c r="BN56" s="1"/>
      <c r="BO56" s="1"/>
    </row>
    <row r="57" spans="3:67" ht="20.100000000000001" customHeight="1" x14ac:dyDescent="0.15">
      <c r="C57" s="501"/>
      <c r="D57" s="776"/>
      <c r="E57" s="35"/>
      <c r="F57" s="71"/>
      <c r="G57" s="494" t="s">
        <v>466</v>
      </c>
      <c r="H57" s="508"/>
      <c r="I57" s="509"/>
      <c r="J57" s="37"/>
      <c r="K57" s="37"/>
      <c r="L57" s="37"/>
      <c r="M57" s="37"/>
      <c r="N57" s="37"/>
      <c r="O57" s="37"/>
      <c r="P57" s="37"/>
      <c r="Q57" s="37"/>
      <c r="R57" s="39"/>
      <c r="S57" s="40" t="s">
        <v>418</v>
      </c>
      <c r="T57" s="49" t="s">
        <v>221</v>
      </c>
      <c r="U57" s="49"/>
      <c r="V57" s="49"/>
      <c r="W57" s="49"/>
      <c r="X57" s="97"/>
      <c r="Y57" s="97"/>
      <c r="Z57" s="97"/>
      <c r="AA57" s="49"/>
      <c r="AB57" s="49"/>
      <c r="AC57" s="49"/>
      <c r="AD57" s="447"/>
      <c r="AG57" s="1" t="str">
        <f>+S57</f>
        <v>□</v>
      </c>
      <c r="AI57" s="113" t="s">
        <v>222</v>
      </c>
      <c r="AK57" s="45" t="str">
        <f>IF(AG57&amp;AG58&amp;AG59&amp;AG60&amp;AG61="■□□□□","◎無し",IF(AG57&amp;AG58&amp;AG59&amp;AG60&amp;AG61="□■□□□","◆寸法",IF(AG57&amp;AG58&amp;AG59&amp;AG60&amp;AG61="□□■□□","①階段",IF(AG57&amp;AG58&amp;AG59&amp;AG60&amp;AG61="□□□■□","②階段",IF(AG57&amp;AG58&amp;AG59&amp;AG60&amp;AG61="□□□□■","③階段",IF(AG57&amp;AG58&amp;AG59&amp;AG60&amp;AG61="□□□□□","■未答","▼矛盾"))))))</f>
        <v>■未答</v>
      </c>
      <c r="AM57" s="37" t="s">
        <v>223</v>
      </c>
      <c r="AN57" s="53" t="s">
        <v>465</v>
      </c>
      <c r="AO57" s="53" t="s">
        <v>464</v>
      </c>
      <c r="AP57" s="53" t="s">
        <v>463</v>
      </c>
      <c r="AQ57" s="53" t="s">
        <v>462</v>
      </c>
      <c r="AR57" s="53" t="s">
        <v>461</v>
      </c>
      <c r="AS57" s="53" t="s">
        <v>461</v>
      </c>
      <c r="AT57" s="53" t="s">
        <v>90</v>
      </c>
      <c r="BF57" s="1"/>
      <c r="BH57" s="1"/>
      <c r="BI57" s="1"/>
      <c r="BJ57" s="1"/>
      <c r="BK57" s="1"/>
      <c r="BL57" s="1"/>
      <c r="BM57" s="1"/>
      <c r="BN57" s="1"/>
      <c r="BO57" s="1"/>
    </row>
    <row r="58" spans="3:67" ht="20.100000000000001" customHeight="1" x14ac:dyDescent="0.15">
      <c r="C58" s="501"/>
      <c r="D58" s="776"/>
      <c r="E58" s="35"/>
      <c r="F58" s="71"/>
      <c r="G58" s="513"/>
      <c r="H58" s="514"/>
      <c r="I58" s="515"/>
      <c r="J58" s="37"/>
      <c r="K58" s="37"/>
      <c r="L58" s="37"/>
      <c r="M58" s="37"/>
      <c r="N58" s="37"/>
      <c r="O58" s="37"/>
      <c r="P58" s="37"/>
      <c r="Q58" s="37"/>
      <c r="R58" s="39"/>
      <c r="S58" s="40" t="s">
        <v>418</v>
      </c>
      <c r="T58" s="49" t="s">
        <v>229</v>
      </c>
      <c r="U58" s="49"/>
      <c r="V58" s="49"/>
      <c r="W58" s="49"/>
      <c r="X58" s="49"/>
      <c r="Y58" s="49"/>
      <c r="Z58" s="49"/>
      <c r="AA58" s="49"/>
      <c r="AB58" s="49"/>
      <c r="AC58" s="49"/>
      <c r="AD58" s="447"/>
      <c r="AG58" s="1" t="str">
        <f>+S58</f>
        <v>□</v>
      </c>
      <c r="AM58" s="37"/>
      <c r="AN58" s="43" t="s">
        <v>64</v>
      </c>
      <c r="AO58" s="43" t="s">
        <v>230</v>
      </c>
      <c r="AP58" s="43" t="s">
        <v>231</v>
      </c>
      <c r="AQ58" s="43" t="s">
        <v>232</v>
      </c>
      <c r="AR58" s="45" t="s">
        <v>233</v>
      </c>
      <c r="AS58" s="45" t="s">
        <v>91</v>
      </c>
      <c r="AT58" s="161" t="s">
        <v>67</v>
      </c>
      <c r="BF58" s="1"/>
      <c r="BH58" s="1"/>
      <c r="BI58" s="1"/>
      <c r="BJ58" s="1"/>
      <c r="BK58" s="1"/>
      <c r="BL58" s="1"/>
      <c r="BM58" s="1"/>
      <c r="BN58" s="1"/>
      <c r="BO58" s="1"/>
    </row>
    <row r="59" spans="3:67" ht="20.100000000000001" customHeight="1" x14ac:dyDescent="0.15">
      <c r="C59" s="501"/>
      <c r="D59" s="776"/>
      <c r="E59" s="35"/>
      <c r="F59" s="71"/>
      <c r="G59" s="494" t="s">
        <v>460</v>
      </c>
      <c r="H59" s="508"/>
      <c r="I59" s="509"/>
      <c r="J59" s="37"/>
      <c r="K59" s="37"/>
      <c r="L59" s="37"/>
      <c r="M59" s="37"/>
      <c r="N59" s="37"/>
      <c r="O59" s="37"/>
      <c r="P59" s="37"/>
      <c r="Q59" s="37"/>
      <c r="R59" s="39"/>
      <c r="S59" s="40" t="s">
        <v>418</v>
      </c>
      <c r="T59" s="49" t="s">
        <v>235</v>
      </c>
      <c r="U59" s="49"/>
      <c r="V59" s="49"/>
      <c r="W59" s="49"/>
      <c r="X59" s="49"/>
      <c r="Y59" s="49"/>
      <c r="Z59" s="49"/>
      <c r="AA59" s="49"/>
      <c r="AB59" s="49"/>
      <c r="AC59" s="49"/>
      <c r="AD59" s="447"/>
      <c r="AG59" s="1" t="str">
        <f>+S59</f>
        <v>□</v>
      </c>
      <c r="BF59" s="1"/>
      <c r="BH59" s="1"/>
      <c r="BI59" s="1"/>
      <c r="BJ59" s="1"/>
      <c r="BK59" s="1"/>
      <c r="BL59" s="1"/>
      <c r="BM59" s="1"/>
      <c r="BN59" s="1"/>
      <c r="BO59" s="1"/>
    </row>
    <row r="60" spans="3:67" ht="20.100000000000001" customHeight="1" x14ac:dyDescent="0.15">
      <c r="C60" s="501"/>
      <c r="D60" s="776"/>
      <c r="E60" s="35"/>
      <c r="F60" s="71"/>
      <c r="G60" s="513"/>
      <c r="H60" s="514"/>
      <c r="I60" s="515"/>
      <c r="J60" s="37"/>
      <c r="K60" s="37"/>
      <c r="L60" s="37"/>
      <c r="M60" s="37"/>
      <c r="N60" s="37"/>
      <c r="O60" s="37"/>
      <c r="P60" s="37"/>
      <c r="Q60" s="37"/>
      <c r="R60" s="39"/>
      <c r="S60" s="40" t="s">
        <v>418</v>
      </c>
      <c r="T60" s="49" t="s">
        <v>237</v>
      </c>
      <c r="U60" s="49"/>
      <c r="V60" s="49"/>
      <c r="W60" s="49"/>
      <c r="X60" s="49"/>
      <c r="Y60" s="49"/>
      <c r="Z60" s="49"/>
      <c r="AA60" s="49"/>
      <c r="AB60" s="49"/>
      <c r="AC60" s="49"/>
      <c r="AD60" s="447"/>
      <c r="AG60" s="1" t="str">
        <f>+S60</f>
        <v>□</v>
      </c>
      <c r="BF60" s="1"/>
      <c r="BH60" s="1"/>
      <c r="BI60" s="1"/>
      <c r="BJ60" s="1"/>
      <c r="BK60" s="1"/>
      <c r="BL60" s="1"/>
      <c r="BM60" s="1"/>
      <c r="BN60" s="1"/>
      <c r="BO60" s="1"/>
    </row>
    <row r="61" spans="3:67" ht="20.100000000000001" customHeight="1" x14ac:dyDescent="0.15">
      <c r="C61" s="501"/>
      <c r="D61" s="776"/>
      <c r="E61" s="35"/>
      <c r="F61" s="71"/>
      <c r="G61" s="494" t="s">
        <v>459</v>
      </c>
      <c r="H61" s="508"/>
      <c r="I61" s="509"/>
      <c r="J61" s="37"/>
      <c r="K61" s="37"/>
      <c r="L61" s="37"/>
      <c r="M61" s="37"/>
      <c r="N61" s="37"/>
      <c r="O61" s="37"/>
      <c r="P61" s="37"/>
      <c r="Q61" s="37"/>
      <c r="R61" s="39"/>
      <c r="S61" s="40" t="s">
        <v>418</v>
      </c>
      <c r="T61" s="49" t="s">
        <v>239</v>
      </c>
      <c r="U61" s="49"/>
      <c r="V61" s="49"/>
      <c r="W61" s="49"/>
      <c r="X61" s="49"/>
      <c r="Y61" s="49"/>
      <c r="Z61" s="49"/>
      <c r="AA61" s="49"/>
      <c r="AB61" s="49"/>
      <c r="AC61" s="49"/>
      <c r="AD61" s="447"/>
      <c r="AG61" s="1" t="str">
        <f>+S61</f>
        <v>□</v>
      </c>
      <c r="BF61" s="1"/>
      <c r="BH61" s="1"/>
      <c r="BI61" s="1"/>
      <c r="BJ61" s="1"/>
      <c r="BK61" s="1"/>
      <c r="BL61" s="1"/>
      <c r="BM61" s="1"/>
      <c r="BN61" s="1"/>
      <c r="BO61" s="1"/>
    </row>
    <row r="62" spans="3:67" ht="20.100000000000001" customHeight="1" thickBot="1" x14ac:dyDescent="0.2">
      <c r="C62" s="503"/>
      <c r="D62" s="777"/>
      <c r="E62" s="153"/>
      <c r="F62" s="147"/>
      <c r="G62" s="584"/>
      <c r="H62" s="585"/>
      <c r="I62" s="586"/>
      <c r="J62" s="148"/>
      <c r="K62" s="148"/>
      <c r="L62" s="148"/>
      <c r="M62" s="148"/>
      <c r="N62" s="148"/>
      <c r="O62" s="148"/>
      <c r="P62" s="148"/>
      <c r="Q62" s="148"/>
      <c r="R62" s="149"/>
      <c r="S62" s="150"/>
      <c r="T62" s="151"/>
      <c r="U62" s="151"/>
      <c r="V62" s="151"/>
      <c r="W62" s="151"/>
      <c r="X62" s="151"/>
      <c r="Y62" s="151"/>
      <c r="Z62" s="151"/>
      <c r="AA62" s="151"/>
      <c r="AB62" s="151"/>
      <c r="AC62" s="151"/>
      <c r="AD62" s="460"/>
      <c r="BF62" s="1"/>
      <c r="BH62" s="1"/>
      <c r="BI62" s="1"/>
      <c r="BJ62" s="1"/>
      <c r="BK62" s="1"/>
      <c r="BL62" s="1"/>
      <c r="BM62" s="1"/>
      <c r="BN62" s="1"/>
      <c r="BO62" s="1"/>
    </row>
    <row r="63" spans="3:67" ht="20.100000000000001" customHeight="1" x14ac:dyDescent="0.15">
      <c r="C63" s="499" t="s">
        <v>458</v>
      </c>
      <c r="D63" s="500"/>
      <c r="E63" s="516" t="s">
        <v>489</v>
      </c>
      <c r="F63" s="517"/>
      <c r="G63" s="517"/>
      <c r="H63" s="517"/>
      <c r="I63" s="518"/>
      <c r="J63" s="162" t="s">
        <v>418</v>
      </c>
      <c r="K63" s="163" t="s">
        <v>241</v>
      </c>
      <c r="L63" s="163"/>
      <c r="M63" s="163"/>
      <c r="N63" s="163"/>
      <c r="O63" s="163"/>
      <c r="P63" s="163"/>
      <c r="R63" s="164"/>
      <c r="S63" s="165"/>
      <c r="T63" s="166"/>
      <c r="U63" s="166"/>
      <c r="V63" s="166"/>
      <c r="W63" s="166"/>
      <c r="X63" s="166"/>
      <c r="Y63" s="166"/>
      <c r="Z63" s="166"/>
      <c r="AA63" s="166"/>
      <c r="AB63" s="166"/>
      <c r="AC63" s="166"/>
      <c r="AD63" s="643"/>
      <c r="AF63" s="42" t="str">
        <f>+J63</f>
        <v>□</v>
      </c>
      <c r="AI63" s="45" t="str">
        <f>IF(AF63&amp;AF64&amp;AF65="■□□","●適合",IF(AF63&amp;AF64&amp;AF65="□■□","◆未達",IF(AF63&amp;AF64&amp;AF65="□□■","◆未達",IF(AF63&amp;AF64&amp;AF65="□□□","■未答","▼矛盾"))))</f>
        <v>■未答</v>
      </c>
      <c r="AJ63" s="61"/>
      <c r="AM63" s="37" t="s">
        <v>110</v>
      </c>
      <c r="AN63" s="46" t="s">
        <v>425</v>
      </c>
      <c r="AO63" s="46" t="s">
        <v>424</v>
      </c>
      <c r="AP63" s="46" t="s">
        <v>423</v>
      </c>
      <c r="AQ63" s="46" t="s">
        <v>422</v>
      </c>
      <c r="AR63" s="46" t="s">
        <v>90</v>
      </c>
      <c r="AU63" s="2"/>
      <c r="AV63" s="2"/>
      <c r="AW63" s="2"/>
      <c r="BF63" s="1"/>
      <c r="BH63" s="1"/>
      <c r="BI63" s="1"/>
      <c r="BJ63" s="1"/>
      <c r="BK63" s="1"/>
      <c r="BL63" s="1"/>
      <c r="BM63" s="1"/>
      <c r="BN63" s="1"/>
      <c r="BO63" s="1"/>
    </row>
    <row r="64" spans="3:67" ht="20.100000000000001" customHeight="1" x14ac:dyDescent="0.15">
      <c r="C64" s="501"/>
      <c r="D64" s="502"/>
      <c r="E64" s="510"/>
      <c r="F64" s="511"/>
      <c r="G64" s="511"/>
      <c r="H64" s="511"/>
      <c r="I64" s="512"/>
      <c r="J64" s="168" t="s">
        <v>418</v>
      </c>
      <c r="K64" s="95" t="s">
        <v>242</v>
      </c>
      <c r="L64" s="95"/>
      <c r="M64" s="95"/>
      <c r="N64" s="95"/>
      <c r="O64" s="95"/>
      <c r="P64" s="95"/>
      <c r="R64" s="96"/>
      <c r="S64" s="157"/>
      <c r="T64" s="97"/>
      <c r="U64" s="97"/>
      <c r="V64" s="97"/>
      <c r="W64" s="97"/>
      <c r="X64" s="97"/>
      <c r="Y64" s="97"/>
      <c r="Z64" s="97"/>
      <c r="AA64" s="97"/>
      <c r="AB64" s="97"/>
      <c r="AC64" s="97"/>
      <c r="AD64" s="441"/>
      <c r="AF64" s="1" t="str">
        <f>+J64</f>
        <v>□</v>
      </c>
      <c r="AM64" s="37"/>
      <c r="AN64" s="43" t="s">
        <v>65</v>
      </c>
      <c r="AO64" s="43" t="s">
        <v>66</v>
      </c>
      <c r="AP64" s="43" t="s">
        <v>66</v>
      </c>
      <c r="AQ64" s="45" t="s">
        <v>91</v>
      </c>
      <c r="AR64" s="45" t="s">
        <v>67</v>
      </c>
      <c r="AU64" s="2"/>
      <c r="AV64" s="2"/>
      <c r="AW64" s="2"/>
      <c r="BF64" s="1"/>
      <c r="BH64" s="1"/>
      <c r="BI64" s="1"/>
      <c r="BJ64" s="1"/>
      <c r="BK64" s="1"/>
      <c r="BL64" s="1"/>
      <c r="BM64" s="1"/>
      <c r="BN64" s="1"/>
      <c r="BO64" s="1"/>
    </row>
    <row r="65" spans="3:67" ht="20.100000000000001" customHeight="1" x14ac:dyDescent="0.15">
      <c r="C65" s="501"/>
      <c r="D65" s="502"/>
      <c r="E65" s="510"/>
      <c r="F65" s="511"/>
      <c r="G65" s="511"/>
      <c r="H65" s="511"/>
      <c r="I65" s="512"/>
      <c r="J65" s="170" t="s">
        <v>418</v>
      </c>
      <c r="K65" s="101" t="s">
        <v>243</v>
      </c>
      <c r="L65" s="101"/>
      <c r="M65" s="101"/>
      <c r="N65" s="101"/>
      <c r="O65" s="101"/>
      <c r="P65" s="101"/>
      <c r="R65" s="102"/>
      <c r="S65" s="87"/>
      <c r="T65" s="88"/>
      <c r="U65" s="88"/>
      <c r="V65" s="88"/>
      <c r="W65" s="88"/>
      <c r="X65" s="88"/>
      <c r="Y65" s="88"/>
      <c r="Z65" s="88"/>
      <c r="AA65" s="88"/>
      <c r="AB65" s="88"/>
      <c r="AC65" s="88"/>
      <c r="AD65" s="442"/>
      <c r="AF65" s="1" t="str">
        <f>+J65</f>
        <v>□</v>
      </c>
      <c r="AU65" s="2"/>
      <c r="AV65" s="2"/>
      <c r="AW65" s="2"/>
      <c r="BF65" s="1"/>
      <c r="BH65" s="1"/>
      <c r="BI65" s="1"/>
      <c r="BJ65" s="1"/>
      <c r="BK65" s="1"/>
      <c r="BL65" s="1"/>
      <c r="BM65" s="1"/>
      <c r="BN65" s="1"/>
      <c r="BO65" s="1"/>
    </row>
    <row r="66" spans="3:67" ht="16.149999999999999" customHeight="1" x14ac:dyDescent="0.15">
      <c r="C66" s="501"/>
      <c r="D66" s="502"/>
      <c r="E66" s="566"/>
      <c r="F66" s="171" t="s">
        <v>490</v>
      </c>
      <c r="G66" s="545" t="s">
        <v>491</v>
      </c>
      <c r="H66" s="771"/>
      <c r="I66" s="772"/>
      <c r="J66" s="258"/>
      <c r="K66" s="258"/>
      <c r="L66" s="258"/>
      <c r="M66" s="258"/>
      <c r="N66" s="258"/>
      <c r="O66" s="258"/>
      <c r="P66" s="258"/>
      <c r="Q66" s="258"/>
      <c r="R66" s="257"/>
      <c r="S66" s="256"/>
      <c r="T66" s="255"/>
      <c r="U66" s="255"/>
      <c r="V66" s="255"/>
      <c r="W66" s="255"/>
      <c r="X66" s="255"/>
      <c r="Y66" s="255"/>
      <c r="Z66" s="255"/>
      <c r="AA66" s="255"/>
      <c r="AB66" s="255"/>
      <c r="AC66" s="255"/>
      <c r="AD66" s="212"/>
      <c r="AU66" s="2"/>
      <c r="AV66" s="2"/>
      <c r="AW66" s="2"/>
      <c r="BF66" s="1"/>
      <c r="BH66" s="1"/>
      <c r="BI66" s="1"/>
      <c r="BJ66" s="1"/>
      <c r="BK66" s="1"/>
      <c r="BL66" s="1"/>
      <c r="BM66" s="1"/>
      <c r="BN66" s="1"/>
      <c r="BO66" s="1"/>
    </row>
    <row r="67" spans="3:67" ht="17.100000000000001" customHeight="1" x14ac:dyDescent="0.15">
      <c r="C67" s="501"/>
      <c r="D67" s="502"/>
      <c r="E67" s="566"/>
      <c r="F67" s="493" t="s">
        <v>34</v>
      </c>
      <c r="G67" s="539" t="s">
        <v>492</v>
      </c>
      <c r="H67" s="540"/>
      <c r="I67" s="541"/>
      <c r="J67" s="63" t="s">
        <v>428</v>
      </c>
      <c r="K67" s="37" t="s">
        <v>200</v>
      </c>
      <c r="L67" s="37"/>
      <c r="M67" s="37"/>
      <c r="N67" s="38"/>
      <c r="O67" s="38"/>
      <c r="P67" s="37"/>
      <c r="Q67" s="37"/>
      <c r="R67" s="39"/>
      <c r="S67" s="91"/>
      <c r="T67" s="92"/>
      <c r="U67" s="92"/>
      <c r="V67" s="92"/>
      <c r="W67" s="92"/>
      <c r="X67" s="92"/>
      <c r="Y67" s="93"/>
      <c r="Z67" s="93"/>
      <c r="AA67" s="203"/>
      <c r="AB67" s="203"/>
      <c r="AC67" s="80" t="s">
        <v>109</v>
      </c>
      <c r="AD67" s="440"/>
      <c r="AE67" s="142"/>
      <c r="AF67" s="42" t="str">
        <f t="shared" ref="AF67:AF83" si="3">+J67</f>
        <v>□</v>
      </c>
      <c r="AI67" s="45" t="str">
        <f>IF(AF67&amp;AF68&amp;AF69&amp;AF70="■□□□","◎無し",IF(AF67&amp;AF68&amp;AF69&amp;AF70="□■□□","Ｅ適合",IF(AF67&amp;AF68&amp;AF69&amp;AF70="□□■□","●適合",IF(AF67&amp;AF68&amp;AF69&amp;AF70="□□□■","◆未達",IF(AF67&amp;AF68&amp;AF69&amp;AF70="□□□□","■未答","▼矛盾")))))</f>
        <v>■未答</v>
      </c>
      <c r="AJ67" s="61"/>
      <c r="AM67" s="37" t="s">
        <v>95</v>
      </c>
      <c r="AN67" s="53" t="s">
        <v>434</v>
      </c>
      <c r="AO67" s="53" t="s">
        <v>433</v>
      </c>
      <c r="AP67" s="53" t="s">
        <v>432</v>
      </c>
      <c r="AQ67" s="53" t="s">
        <v>431</v>
      </c>
      <c r="AR67" s="53" t="s">
        <v>430</v>
      </c>
      <c r="AS67" s="53" t="s">
        <v>90</v>
      </c>
      <c r="AU67" s="2"/>
      <c r="AV67" s="2"/>
      <c r="AW67" s="2"/>
      <c r="BF67" s="1"/>
      <c r="BH67" s="1"/>
      <c r="BI67" s="1"/>
      <c r="BJ67" s="1"/>
      <c r="BK67" s="1"/>
      <c r="BL67" s="1"/>
      <c r="BM67" s="1"/>
      <c r="BN67" s="1"/>
      <c r="BO67" s="1"/>
    </row>
    <row r="68" spans="3:67" ht="17.100000000000001" customHeight="1" x14ac:dyDescent="0.15">
      <c r="C68" s="501"/>
      <c r="D68" s="502"/>
      <c r="E68" s="566"/>
      <c r="F68" s="566"/>
      <c r="G68" s="574"/>
      <c r="H68" s="575"/>
      <c r="I68" s="576"/>
      <c r="J68" s="63" t="s">
        <v>428</v>
      </c>
      <c r="K68" s="37" t="s">
        <v>201</v>
      </c>
      <c r="L68" s="37"/>
      <c r="M68" s="37"/>
      <c r="N68" s="37"/>
      <c r="O68" s="37"/>
      <c r="P68" s="37"/>
      <c r="Q68" s="37"/>
      <c r="R68" s="39"/>
      <c r="S68" s="427" t="s">
        <v>248</v>
      </c>
      <c r="T68" s="428"/>
      <c r="U68" s="428"/>
      <c r="V68" s="428"/>
      <c r="W68" s="428"/>
      <c r="X68" s="428"/>
      <c r="Y68" s="637" t="s">
        <v>446</v>
      </c>
      <c r="Z68" s="637"/>
      <c r="AA68" s="431"/>
      <c r="AB68" s="431"/>
      <c r="AC68" s="99"/>
      <c r="AD68" s="441"/>
      <c r="AF68" s="1" t="str">
        <f t="shared" si="3"/>
        <v>□</v>
      </c>
      <c r="AG68" s="1" t="str">
        <f>+W69</f>
        <v>□</v>
      </c>
      <c r="AI68" s="160" t="s">
        <v>250</v>
      </c>
      <c r="AK68" s="178" t="str">
        <f>IF(AA68=0,"■未答",DEGREES(ATAN(1/AA68)))</f>
        <v>■未答</v>
      </c>
      <c r="AM68" s="37"/>
      <c r="AN68" s="43" t="s">
        <v>64</v>
      </c>
      <c r="AO68" s="43" t="s">
        <v>204</v>
      </c>
      <c r="AP68" s="43" t="s">
        <v>65</v>
      </c>
      <c r="AQ68" s="43" t="s">
        <v>66</v>
      </c>
      <c r="AR68" s="45" t="s">
        <v>91</v>
      </c>
      <c r="AS68" s="45" t="s">
        <v>67</v>
      </c>
      <c r="AU68" s="2"/>
      <c r="AV68" s="2"/>
      <c r="AW68" s="2"/>
      <c r="BF68" s="1"/>
      <c r="BH68" s="1"/>
      <c r="BI68" s="1"/>
      <c r="BJ68" s="1"/>
      <c r="BK68" s="1"/>
      <c r="BL68" s="1"/>
      <c r="BM68" s="1"/>
      <c r="BN68" s="1"/>
      <c r="BO68" s="1"/>
    </row>
    <row r="69" spans="3:67" ht="17.100000000000001" customHeight="1" x14ac:dyDescent="0.15">
      <c r="C69" s="501"/>
      <c r="D69" s="502"/>
      <c r="E69" s="566"/>
      <c r="F69" s="566"/>
      <c r="G69" s="574"/>
      <c r="H69" s="575"/>
      <c r="I69" s="576"/>
      <c r="J69" s="63" t="s">
        <v>418</v>
      </c>
      <c r="K69" s="456" t="s">
        <v>207</v>
      </c>
      <c r="L69" s="456"/>
      <c r="M69" s="456"/>
      <c r="N69" s="456"/>
      <c r="O69" s="456"/>
      <c r="P69" s="456"/>
      <c r="Q69" s="456"/>
      <c r="R69" s="457"/>
      <c r="S69" s="427" t="s">
        <v>601</v>
      </c>
      <c r="T69" s="428"/>
      <c r="U69" s="428"/>
      <c r="V69" s="428"/>
      <c r="W69" s="168" t="s">
        <v>418</v>
      </c>
      <c r="X69" s="450" t="s">
        <v>251</v>
      </c>
      <c r="Y69" s="450"/>
      <c r="Z69" s="168" t="s">
        <v>418</v>
      </c>
      <c r="AA69" s="451" t="s">
        <v>252</v>
      </c>
      <c r="AB69" s="428"/>
      <c r="AC69" s="179"/>
      <c r="AD69" s="441"/>
      <c r="AF69" s="1" t="str">
        <f t="shared" si="3"/>
        <v>□</v>
      </c>
      <c r="AG69" s="1" t="str">
        <f>+Z69</f>
        <v>□</v>
      </c>
      <c r="AI69" s="160" t="s">
        <v>163</v>
      </c>
      <c r="AK69" s="43" t="str">
        <f>IF(AK68&gt;45,IF(W69&amp;Z69="■□","●適合",IF(W69&amp;Z69="□■","◆未達",IF(W69&amp;Z69="□□","■未答","▼矛盾"))),IF(W69&amp;Z69="■□","◎十分",IF(W69&amp;Z69="□■","●適合",IF(W69&amp;Z69="□□","■未答","▼矛盾"))))</f>
        <v>■未答</v>
      </c>
      <c r="AU69" s="2"/>
      <c r="AV69" s="2"/>
      <c r="AW69" s="2"/>
      <c r="BF69" s="1"/>
      <c r="BH69" s="1"/>
      <c r="BI69" s="1"/>
      <c r="BJ69" s="1"/>
      <c r="BK69" s="1"/>
      <c r="BL69" s="1"/>
      <c r="BM69" s="1"/>
      <c r="BN69" s="1"/>
      <c r="BO69" s="1"/>
    </row>
    <row r="70" spans="3:67" ht="22.5" customHeight="1" x14ac:dyDescent="0.15">
      <c r="C70" s="501"/>
      <c r="D70" s="502"/>
      <c r="E70" s="566"/>
      <c r="F70" s="567"/>
      <c r="G70" s="542"/>
      <c r="H70" s="543"/>
      <c r="I70" s="544"/>
      <c r="J70" s="63" t="s">
        <v>418</v>
      </c>
      <c r="K70" s="456" t="s">
        <v>211</v>
      </c>
      <c r="L70" s="456"/>
      <c r="M70" s="456"/>
      <c r="N70" s="456"/>
      <c r="O70" s="456"/>
      <c r="P70" s="456"/>
      <c r="Q70" s="456"/>
      <c r="R70" s="457"/>
      <c r="S70" s="702" t="s">
        <v>253</v>
      </c>
      <c r="T70" s="664"/>
      <c r="U70" s="664"/>
      <c r="V70" s="664"/>
      <c r="W70" s="664"/>
      <c r="X70" s="664"/>
      <c r="Y70" s="454"/>
      <c r="Z70" s="454"/>
      <c r="AA70" s="454"/>
      <c r="AB70" s="88" t="s">
        <v>426</v>
      </c>
      <c r="AC70" s="90"/>
      <c r="AD70" s="442"/>
      <c r="AF70" s="1" t="str">
        <f t="shared" si="3"/>
        <v>□</v>
      </c>
      <c r="AI70" s="160" t="s">
        <v>255</v>
      </c>
      <c r="AK70" s="45" t="str">
        <f>IF(Y70&gt;0,IF(Y70&lt;700,"◆低すぎ",IF(Y70&gt;900,"◆高すぎ","●適合")),"■未答")</f>
        <v>■未答</v>
      </c>
      <c r="AU70" s="2"/>
      <c r="AV70" s="2"/>
      <c r="AW70" s="2"/>
      <c r="BF70" s="1"/>
      <c r="BH70" s="1"/>
      <c r="BI70" s="1"/>
      <c r="BJ70" s="1"/>
      <c r="BK70" s="1"/>
      <c r="BL70" s="1"/>
      <c r="BM70" s="1"/>
      <c r="BN70" s="1"/>
      <c r="BO70" s="1"/>
    </row>
    <row r="71" spans="3:67" ht="13.15" customHeight="1" x14ac:dyDescent="0.15">
      <c r="C71" s="501"/>
      <c r="D71" s="502"/>
      <c r="E71" s="566"/>
      <c r="F71" s="493" t="s">
        <v>36</v>
      </c>
      <c r="G71" s="539" t="s">
        <v>37</v>
      </c>
      <c r="H71" s="540"/>
      <c r="I71" s="541"/>
      <c r="J71" s="57" t="s">
        <v>418</v>
      </c>
      <c r="K71" s="537" t="s">
        <v>256</v>
      </c>
      <c r="L71" s="537"/>
      <c r="M71" s="537"/>
      <c r="N71" s="537"/>
      <c r="O71" s="537"/>
      <c r="P71" s="537"/>
      <c r="Q71" s="537"/>
      <c r="R71" s="538"/>
      <c r="S71" s="79"/>
      <c r="T71" s="79"/>
      <c r="U71" s="79"/>
      <c r="V71" s="79"/>
      <c r="W71" s="79"/>
      <c r="X71" s="79"/>
      <c r="Y71" s="79"/>
      <c r="Z71" s="79"/>
      <c r="AA71" s="79"/>
      <c r="AB71" s="79"/>
      <c r="AC71" s="79"/>
      <c r="AD71" s="446"/>
      <c r="AF71" s="42" t="str">
        <f t="shared" si="3"/>
        <v>□</v>
      </c>
      <c r="AI71" s="43" t="str">
        <f>IF(AF71&amp;AF72="■□","●適合",IF(AF71&amp;AF72="□■","◆未達",IF(AF71&amp;AF72="□□","■未答","▼矛盾")))</f>
        <v>■未答</v>
      </c>
      <c r="AJ71" s="44"/>
      <c r="AM71" s="37" t="s">
        <v>86</v>
      </c>
      <c r="AN71" s="46" t="s">
        <v>440</v>
      </c>
      <c r="AO71" s="46" t="s">
        <v>439</v>
      </c>
      <c r="AP71" s="46" t="s">
        <v>438</v>
      </c>
      <c r="AQ71" s="46" t="s">
        <v>90</v>
      </c>
      <c r="AU71" s="2"/>
      <c r="AV71" s="2"/>
      <c r="AW71" s="2"/>
      <c r="BF71" s="1"/>
      <c r="BH71" s="1"/>
      <c r="BI71" s="1"/>
      <c r="BJ71" s="1"/>
      <c r="BK71" s="1"/>
      <c r="BL71" s="1"/>
      <c r="BM71" s="1"/>
      <c r="BN71" s="1"/>
      <c r="BO71" s="1"/>
    </row>
    <row r="72" spans="3:67" ht="13.15" customHeight="1" x14ac:dyDescent="0.15">
      <c r="C72" s="501"/>
      <c r="D72" s="502"/>
      <c r="E72" s="566"/>
      <c r="F72" s="567"/>
      <c r="G72" s="542"/>
      <c r="H72" s="543"/>
      <c r="I72" s="544"/>
      <c r="J72" s="66" t="s">
        <v>418</v>
      </c>
      <c r="K72" s="486" t="s">
        <v>257</v>
      </c>
      <c r="L72" s="486"/>
      <c r="M72" s="486"/>
      <c r="N72" s="486"/>
      <c r="O72" s="486"/>
      <c r="P72" s="486"/>
      <c r="Q72" s="486"/>
      <c r="R72" s="487"/>
      <c r="S72" s="70"/>
      <c r="T72" s="70"/>
      <c r="U72" s="70"/>
      <c r="V72" s="70"/>
      <c r="W72" s="70"/>
      <c r="X72" s="70"/>
      <c r="Y72" s="70"/>
      <c r="Z72" s="70"/>
      <c r="AA72" s="70"/>
      <c r="AB72" s="70"/>
      <c r="AC72" s="70"/>
      <c r="AD72" s="448"/>
      <c r="AF72" s="1" t="str">
        <f t="shared" si="3"/>
        <v>□</v>
      </c>
      <c r="AN72" s="43" t="s">
        <v>65</v>
      </c>
      <c r="AO72" s="43" t="s">
        <v>66</v>
      </c>
      <c r="AP72" s="45" t="s">
        <v>91</v>
      </c>
      <c r="AQ72" s="45" t="s">
        <v>67</v>
      </c>
      <c r="AU72" s="2"/>
      <c r="AV72" s="2"/>
      <c r="AW72" s="2"/>
      <c r="BF72" s="1"/>
      <c r="BH72" s="1"/>
      <c r="BI72" s="1"/>
      <c r="BJ72" s="1"/>
      <c r="BK72" s="1"/>
      <c r="BL72" s="1"/>
      <c r="BM72" s="1"/>
      <c r="BN72" s="1"/>
      <c r="BO72" s="1"/>
    </row>
    <row r="73" spans="3:67" ht="13.15" customHeight="1" x14ac:dyDescent="0.15">
      <c r="C73" s="501"/>
      <c r="D73" s="502"/>
      <c r="E73" s="566"/>
      <c r="F73" s="493" t="s">
        <v>38</v>
      </c>
      <c r="G73" s="539" t="s">
        <v>484</v>
      </c>
      <c r="H73" s="540"/>
      <c r="I73" s="541"/>
      <c r="J73" s="57" t="s">
        <v>428</v>
      </c>
      <c r="K73" s="537" t="s">
        <v>258</v>
      </c>
      <c r="L73" s="537"/>
      <c r="M73" s="537"/>
      <c r="N73" s="537"/>
      <c r="O73" s="537"/>
      <c r="P73" s="537"/>
      <c r="Q73" s="537"/>
      <c r="R73" s="538"/>
      <c r="S73" s="79"/>
      <c r="T73" s="79"/>
      <c r="U73" s="79"/>
      <c r="V73" s="79"/>
      <c r="W73" s="79"/>
      <c r="X73" s="79"/>
      <c r="Y73" s="79"/>
      <c r="Z73" s="79"/>
      <c r="AA73" s="79"/>
      <c r="AB73" s="79"/>
      <c r="AC73" s="79"/>
      <c r="AD73" s="446"/>
      <c r="AF73" s="42" t="str">
        <f t="shared" si="3"/>
        <v>□</v>
      </c>
      <c r="AI73" s="45" t="str">
        <f>IF(AF73&amp;AF74&amp;AF75="■□□","◎無し",IF(AF73&amp;AF74&amp;AF75="□■□","●適合",IF(AF73&amp;AF74&amp;AF75="□□■","◆未達",IF(AF73&amp;AF74&amp;AF75="□□□","■未答","▼矛盾"))))</f>
        <v>■未答</v>
      </c>
      <c r="AJ73" s="61"/>
      <c r="AM73" s="37" t="s">
        <v>110</v>
      </c>
      <c r="AN73" s="46" t="s">
        <v>425</v>
      </c>
      <c r="AO73" s="46" t="s">
        <v>424</v>
      </c>
      <c r="AP73" s="46" t="s">
        <v>423</v>
      </c>
      <c r="AQ73" s="46" t="s">
        <v>422</v>
      </c>
      <c r="AR73" s="46" t="s">
        <v>90</v>
      </c>
      <c r="AU73" s="2"/>
      <c r="AV73" s="2"/>
      <c r="AW73" s="2"/>
      <c r="BF73" s="1"/>
      <c r="BH73" s="1"/>
      <c r="BI73" s="1"/>
      <c r="BJ73" s="1"/>
      <c r="BK73" s="1"/>
      <c r="BL73" s="1"/>
      <c r="BM73" s="1"/>
      <c r="BN73" s="1"/>
      <c r="BO73" s="1"/>
    </row>
    <row r="74" spans="3:67" ht="13.15" customHeight="1" x14ac:dyDescent="0.15">
      <c r="C74" s="501"/>
      <c r="D74" s="502"/>
      <c r="E74" s="566"/>
      <c r="F74" s="566"/>
      <c r="G74" s="574"/>
      <c r="H74" s="575"/>
      <c r="I74" s="576"/>
      <c r="J74" s="63" t="s">
        <v>418</v>
      </c>
      <c r="K74" s="456" t="s">
        <v>256</v>
      </c>
      <c r="L74" s="456"/>
      <c r="M74" s="456"/>
      <c r="N74" s="456"/>
      <c r="O74" s="456"/>
      <c r="P74" s="456"/>
      <c r="Q74" s="456"/>
      <c r="R74" s="457"/>
      <c r="S74" s="49"/>
      <c r="T74" s="49"/>
      <c r="U74" s="49"/>
      <c r="V74" s="49"/>
      <c r="W74" s="49"/>
      <c r="X74" s="49"/>
      <c r="Y74" s="49"/>
      <c r="Z74" s="49"/>
      <c r="AA74" s="49"/>
      <c r="AB74" s="49"/>
      <c r="AC74" s="49"/>
      <c r="AD74" s="447"/>
      <c r="AF74" s="1" t="str">
        <f t="shared" si="3"/>
        <v>□</v>
      </c>
      <c r="AM74" s="37"/>
      <c r="AN74" s="43" t="s">
        <v>64</v>
      </c>
      <c r="AO74" s="43" t="s">
        <v>65</v>
      </c>
      <c r="AP74" s="43" t="s">
        <v>66</v>
      </c>
      <c r="AQ74" s="45" t="s">
        <v>91</v>
      </c>
      <c r="AR74" s="45" t="s">
        <v>67</v>
      </c>
      <c r="AU74" s="2"/>
      <c r="AV74" s="2"/>
      <c r="AW74" s="2"/>
      <c r="BF74" s="1"/>
      <c r="BH74" s="1"/>
      <c r="BI74" s="1"/>
      <c r="BJ74" s="1"/>
      <c r="BK74" s="1"/>
      <c r="BL74" s="1"/>
      <c r="BM74" s="1"/>
      <c r="BN74" s="1"/>
      <c r="BO74" s="1"/>
    </row>
    <row r="75" spans="3:67" ht="13.15" customHeight="1" x14ac:dyDescent="0.15">
      <c r="C75" s="501"/>
      <c r="D75" s="502"/>
      <c r="E75" s="566"/>
      <c r="F75" s="567"/>
      <c r="G75" s="542"/>
      <c r="H75" s="543"/>
      <c r="I75" s="544"/>
      <c r="J75" s="66" t="s">
        <v>418</v>
      </c>
      <c r="K75" s="486" t="s">
        <v>257</v>
      </c>
      <c r="L75" s="486"/>
      <c r="M75" s="486"/>
      <c r="N75" s="486"/>
      <c r="O75" s="486"/>
      <c r="P75" s="486"/>
      <c r="Q75" s="486"/>
      <c r="R75" s="487"/>
      <c r="S75" s="70"/>
      <c r="T75" s="70"/>
      <c r="U75" s="70"/>
      <c r="V75" s="70"/>
      <c r="W75" s="70"/>
      <c r="X75" s="70"/>
      <c r="Y75" s="70"/>
      <c r="Z75" s="70"/>
      <c r="AA75" s="70"/>
      <c r="AB75" s="70"/>
      <c r="AC75" s="70"/>
      <c r="AD75" s="448"/>
      <c r="AF75" s="1" t="str">
        <f t="shared" si="3"/>
        <v>□</v>
      </c>
      <c r="AU75" s="2"/>
      <c r="AV75" s="2"/>
      <c r="AW75" s="2"/>
      <c r="BF75" s="1"/>
      <c r="BH75" s="1"/>
      <c r="BI75" s="1"/>
      <c r="BJ75" s="1"/>
      <c r="BK75" s="1"/>
      <c r="BL75" s="1"/>
      <c r="BM75" s="1"/>
      <c r="BN75" s="1"/>
      <c r="BO75" s="1"/>
    </row>
    <row r="76" spans="3:67" ht="26.1" customHeight="1" x14ac:dyDescent="0.15">
      <c r="C76" s="501"/>
      <c r="D76" s="502"/>
      <c r="E76" s="566"/>
      <c r="F76" s="493" t="s">
        <v>259</v>
      </c>
      <c r="G76" s="539" t="s">
        <v>260</v>
      </c>
      <c r="H76" s="540"/>
      <c r="I76" s="541"/>
      <c r="J76" s="63" t="s">
        <v>418</v>
      </c>
      <c r="K76" s="564" t="s">
        <v>261</v>
      </c>
      <c r="L76" s="564"/>
      <c r="M76" s="564"/>
      <c r="N76" s="564"/>
      <c r="O76" s="564"/>
      <c r="P76" s="564"/>
      <c r="Q76" s="564"/>
      <c r="R76" s="565"/>
      <c r="S76" s="144"/>
      <c r="T76" s="79"/>
      <c r="U76" s="79"/>
      <c r="V76" s="79"/>
      <c r="W76" s="79"/>
      <c r="X76" s="79"/>
      <c r="Y76" s="79"/>
      <c r="Z76" s="79"/>
      <c r="AA76" s="79"/>
      <c r="AB76" s="79"/>
      <c r="AC76" s="79"/>
      <c r="AD76" s="446"/>
      <c r="AF76" s="42" t="str">
        <f t="shared" si="3"/>
        <v>□</v>
      </c>
      <c r="AI76" s="45" t="str">
        <f>IF(AF76&amp;AF77&amp;AF78&amp;AF79="■□□□","◎無し",IF(AF76&amp;AF77&amp;AF78&amp;AF79="□■□□","●適済",IF(AF76&amp;AF77&amp;AF78&amp;AF79="□□■□","●適合",IF(AF76&amp;AF77&amp;AF78&amp;AF79="□□□■","◆未達",IF(AF76&amp;AF77&amp;AF78&amp;AF79="□□□□","■未答","▼矛盾")))))</f>
        <v>■未答</v>
      </c>
      <c r="AJ76" s="61"/>
      <c r="AM76" s="37" t="s">
        <v>95</v>
      </c>
      <c r="AN76" s="53" t="s">
        <v>434</v>
      </c>
      <c r="AO76" s="53" t="s">
        <v>433</v>
      </c>
      <c r="AP76" s="53" t="s">
        <v>432</v>
      </c>
      <c r="AQ76" s="53" t="s">
        <v>431</v>
      </c>
      <c r="AR76" s="53" t="s">
        <v>430</v>
      </c>
      <c r="AS76" s="53" t="s">
        <v>90</v>
      </c>
      <c r="AU76" s="2"/>
      <c r="AV76" s="2"/>
      <c r="AW76" s="2"/>
      <c r="BF76" s="1"/>
      <c r="BH76" s="1"/>
      <c r="BI76" s="1"/>
      <c r="BJ76" s="1"/>
      <c r="BK76" s="1"/>
      <c r="BL76" s="1"/>
      <c r="BM76" s="1"/>
      <c r="BN76" s="1"/>
      <c r="BO76" s="1"/>
    </row>
    <row r="77" spans="3:67" ht="13.15" customHeight="1" x14ac:dyDescent="0.15">
      <c r="C77" s="501"/>
      <c r="D77" s="502"/>
      <c r="E77" s="566"/>
      <c r="F77" s="566"/>
      <c r="G77" s="574"/>
      <c r="H77" s="575"/>
      <c r="I77" s="576"/>
      <c r="J77" s="63" t="s">
        <v>418</v>
      </c>
      <c r="K77" s="456" t="s">
        <v>256</v>
      </c>
      <c r="L77" s="456"/>
      <c r="M77" s="456"/>
      <c r="N77" s="456"/>
      <c r="O77" s="456"/>
      <c r="P77" s="456"/>
      <c r="Q77" s="456"/>
      <c r="R77" s="457"/>
      <c r="S77" s="56"/>
      <c r="T77" s="49"/>
      <c r="U77" s="49"/>
      <c r="V77" s="49"/>
      <c r="W77" s="49"/>
      <c r="X77" s="49"/>
      <c r="Y77" s="49"/>
      <c r="Z77" s="49"/>
      <c r="AA77" s="49"/>
      <c r="AB77" s="49"/>
      <c r="AC77" s="49"/>
      <c r="AD77" s="447"/>
      <c r="AF77" s="1" t="str">
        <f t="shared" si="3"/>
        <v>□</v>
      </c>
      <c r="AM77" s="37"/>
      <c r="AN77" s="43" t="s">
        <v>64</v>
      </c>
      <c r="AO77" s="43" t="s">
        <v>262</v>
      </c>
      <c r="AP77" s="43" t="s">
        <v>65</v>
      </c>
      <c r="AQ77" s="43" t="s">
        <v>66</v>
      </c>
      <c r="AR77" s="45" t="s">
        <v>91</v>
      </c>
      <c r="AS77" s="45" t="s">
        <v>67</v>
      </c>
      <c r="AU77" s="2"/>
      <c r="AV77" s="2"/>
      <c r="AW77" s="2"/>
      <c r="BF77" s="1"/>
      <c r="BH77" s="1"/>
      <c r="BI77" s="1"/>
      <c r="BJ77" s="1"/>
      <c r="BK77" s="1"/>
      <c r="BL77" s="1"/>
      <c r="BM77" s="1"/>
      <c r="BN77" s="1"/>
      <c r="BO77" s="1"/>
    </row>
    <row r="78" spans="3:67" ht="13.15" customHeight="1" x14ac:dyDescent="0.15">
      <c r="C78" s="501"/>
      <c r="D78" s="502"/>
      <c r="E78" s="566"/>
      <c r="F78" s="566"/>
      <c r="G78" s="574"/>
      <c r="H78" s="575"/>
      <c r="I78" s="576"/>
      <c r="J78" s="63" t="s">
        <v>418</v>
      </c>
      <c r="K78" s="456" t="s">
        <v>263</v>
      </c>
      <c r="L78" s="456"/>
      <c r="M78" s="456"/>
      <c r="N78" s="456"/>
      <c r="O78" s="456"/>
      <c r="P78" s="456"/>
      <c r="Q78" s="456"/>
      <c r="R78" s="457"/>
      <c r="S78" s="56"/>
      <c r="T78" s="49"/>
      <c r="U78" s="49"/>
      <c r="V78" s="49"/>
      <c r="W78" s="49"/>
      <c r="X78" s="49"/>
      <c r="Y78" s="49"/>
      <c r="Z78" s="49"/>
      <c r="AA78" s="49"/>
      <c r="AB78" s="49"/>
      <c r="AC78" s="49"/>
      <c r="AD78" s="447"/>
      <c r="AF78" s="1" t="str">
        <f t="shared" si="3"/>
        <v>□</v>
      </c>
      <c r="AU78" s="2"/>
      <c r="AV78" s="2"/>
      <c r="AW78" s="2"/>
      <c r="BF78" s="1"/>
      <c r="BH78" s="1"/>
      <c r="BI78" s="1"/>
      <c r="BJ78" s="1"/>
      <c r="BK78" s="1"/>
      <c r="BL78" s="1"/>
      <c r="BM78" s="1"/>
      <c r="BN78" s="1"/>
      <c r="BO78" s="1"/>
    </row>
    <row r="79" spans="3:67" ht="13.15" customHeight="1" x14ac:dyDescent="0.15">
      <c r="C79" s="501"/>
      <c r="D79" s="502"/>
      <c r="E79" s="566"/>
      <c r="F79" s="567"/>
      <c r="G79" s="542"/>
      <c r="H79" s="543"/>
      <c r="I79" s="544"/>
      <c r="J79" s="66" t="s">
        <v>418</v>
      </c>
      <c r="K79" s="486" t="s">
        <v>257</v>
      </c>
      <c r="L79" s="486"/>
      <c r="M79" s="486"/>
      <c r="N79" s="486"/>
      <c r="O79" s="486"/>
      <c r="P79" s="486"/>
      <c r="Q79" s="486"/>
      <c r="R79" s="487"/>
      <c r="S79" s="183"/>
      <c r="T79" s="70"/>
      <c r="U79" s="70"/>
      <c r="V79" s="70"/>
      <c r="W79" s="70"/>
      <c r="X79" s="70"/>
      <c r="Y79" s="70"/>
      <c r="Z79" s="70"/>
      <c r="AA79" s="70"/>
      <c r="AB79" s="70"/>
      <c r="AC79" s="70"/>
      <c r="AD79" s="448"/>
      <c r="AF79" s="1" t="str">
        <f t="shared" si="3"/>
        <v>□</v>
      </c>
      <c r="AU79" s="2"/>
      <c r="AV79" s="2"/>
      <c r="AW79" s="2"/>
      <c r="BF79" s="1"/>
      <c r="BH79" s="1"/>
      <c r="BI79" s="1"/>
      <c r="BJ79" s="1"/>
      <c r="BK79" s="1"/>
      <c r="BL79" s="1"/>
      <c r="BM79" s="1"/>
      <c r="BN79" s="1"/>
      <c r="BO79" s="1"/>
    </row>
    <row r="80" spans="3:67" ht="13.15" customHeight="1" x14ac:dyDescent="0.15">
      <c r="C80" s="501"/>
      <c r="D80" s="502"/>
      <c r="E80" s="566"/>
      <c r="F80" s="493" t="s">
        <v>265</v>
      </c>
      <c r="G80" s="539" t="s">
        <v>266</v>
      </c>
      <c r="H80" s="540"/>
      <c r="I80" s="541"/>
      <c r="J80" s="57" t="s">
        <v>428</v>
      </c>
      <c r="K80" s="537" t="s">
        <v>268</v>
      </c>
      <c r="L80" s="537"/>
      <c r="M80" s="537"/>
      <c r="N80" s="537"/>
      <c r="O80" s="537"/>
      <c r="P80" s="537"/>
      <c r="Q80" s="537"/>
      <c r="R80" s="538"/>
      <c r="S80" s="144"/>
      <c r="T80" s="79"/>
      <c r="U80" s="79"/>
      <c r="V80" s="79"/>
      <c r="W80" s="79"/>
      <c r="X80" s="79"/>
      <c r="Y80" s="79"/>
      <c r="Z80" s="79"/>
      <c r="AA80" s="79"/>
      <c r="AB80" s="79"/>
      <c r="AC80" s="79"/>
      <c r="AD80" s="446"/>
      <c r="AF80" s="42" t="str">
        <f t="shared" si="3"/>
        <v>□</v>
      </c>
      <c r="AI80" s="45" t="str">
        <f>IF(AF80&amp;AF81&amp;AF82&amp;AF83="■□□□","◎無し",IF(AF80&amp;AF81&amp;AF82&amp;AF83="□■□□","●適済",IF(AF80&amp;AF81&amp;AF82&amp;AF83="□□■□","●適合",IF(AF80&amp;AF81&amp;AF82&amp;AF83="□□□■","◆未達",IF(AF80&amp;AF81&amp;AF82&amp;AF83="□□□□","■未答","▼矛盾")))))</f>
        <v>■未答</v>
      </c>
      <c r="AJ80" s="61"/>
      <c r="AM80" s="37" t="s">
        <v>95</v>
      </c>
      <c r="AN80" s="53" t="s">
        <v>434</v>
      </c>
      <c r="AO80" s="53" t="s">
        <v>433</v>
      </c>
      <c r="AP80" s="53" t="s">
        <v>432</v>
      </c>
      <c r="AQ80" s="53" t="s">
        <v>431</v>
      </c>
      <c r="AR80" s="53" t="s">
        <v>430</v>
      </c>
      <c r="AS80" s="53" t="s">
        <v>90</v>
      </c>
      <c r="AU80" s="2"/>
      <c r="AV80" s="2"/>
      <c r="AW80" s="2"/>
      <c r="BF80" s="1"/>
      <c r="BH80" s="1"/>
      <c r="BI80" s="1"/>
      <c r="BJ80" s="1"/>
      <c r="BK80" s="1"/>
      <c r="BL80" s="1"/>
      <c r="BM80" s="1"/>
      <c r="BN80" s="1"/>
      <c r="BO80" s="1"/>
    </row>
    <row r="81" spans="3:67" ht="13.15" customHeight="1" x14ac:dyDescent="0.15">
      <c r="C81" s="501"/>
      <c r="D81" s="502"/>
      <c r="E81" s="566"/>
      <c r="F81" s="566"/>
      <c r="G81" s="574"/>
      <c r="H81" s="575"/>
      <c r="I81" s="576"/>
      <c r="J81" s="63" t="s">
        <v>418</v>
      </c>
      <c r="K81" s="456" t="s">
        <v>256</v>
      </c>
      <c r="L81" s="456"/>
      <c r="M81" s="456"/>
      <c r="N81" s="456"/>
      <c r="O81" s="456"/>
      <c r="P81" s="456"/>
      <c r="Q81" s="456"/>
      <c r="R81" s="457"/>
      <c r="S81" s="56"/>
      <c r="T81" s="49"/>
      <c r="U81" s="49"/>
      <c r="V81" s="49"/>
      <c r="W81" s="49"/>
      <c r="X81" s="49"/>
      <c r="Y81" s="49"/>
      <c r="Z81" s="49"/>
      <c r="AA81" s="49"/>
      <c r="AB81" s="49"/>
      <c r="AC81" s="49"/>
      <c r="AD81" s="447"/>
      <c r="AF81" s="1" t="str">
        <f t="shared" si="3"/>
        <v>□</v>
      </c>
      <c r="AM81" s="37"/>
      <c r="AN81" s="43" t="s">
        <v>64</v>
      </c>
      <c r="AO81" s="43" t="s">
        <v>262</v>
      </c>
      <c r="AP81" s="43" t="s">
        <v>65</v>
      </c>
      <c r="AQ81" s="43" t="s">
        <v>66</v>
      </c>
      <c r="AR81" s="45" t="s">
        <v>91</v>
      </c>
      <c r="AS81" s="45" t="s">
        <v>67</v>
      </c>
      <c r="AU81" s="2"/>
      <c r="AV81" s="2"/>
      <c r="AW81" s="2"/>
      <c r="BF81" s="1"/>
      <c r="BH81" s="1"/>
      <c r="BI81" s="1"/>
      <c r="BJ81" s="1"/>
      <c r="BK81" s="1"/>
      <c r="BL81" s="1"/>
      <c r="BM81" s="1"/>
      <c r="BN81" s="1"/>
      <c r="BO81" s="1"/>
    </row>
    <row r="82" spans="3:67" ht="13.15" customHeight="1" x14ac:dyDescent="0.15">
      <c r="C82" s="501"/>
      <c r="D82" s="502"/>
      <c r="E82" s="566"/>
      <c r="F82" s="566"/>
      <c r="G82" s="574"/>
      <c r="H82" s="575"/>
      <c r="I82" s="576"/>
      <c r="J82" s="63" t="s">
        <v>418</v>
      </c>
      <c r="K82" s="456" t="s">
        <v>263</v>
      </c>
      <c r="L82" s="456"/>
      <c r="M82" s="456"/>
      <c r="N82" s="456"/>
      <c r="O82" s="456"/>
      <c r="P82" s="456"/>
      <c r="Q82" s="456"/>
      <c r="R82" s="457"/>
      <c r="S82" s="56"/>
      <c r="T82" s="49"/>
      <c r="U82" s="49"/>
      <c r="V82" s="49"/>
      <c r="W82" s="49"/>
      <c r="X82" s="49"/>
      <c r="Y82" s="49"/>
      <c r="Z82" s="49"/>
      <c r="AA82" s="49"/>
      <c r="AB82" s="49"/>
      <c r="AC82" s="49"/>
      <c r="AD82" s="447"/>
      <c r="AF82" s="1" t="str">
        <f t="shared" si="3"/>
        <v>□</v>
      </c>
      <c r="AU82" s="2"/>
      <c r="AV82" s="2"/>
      <c r="AW82" s="2"/>
      <c r="BF82" s="1"/>
      <c r="BH82" s="1"/>
      <c r="BI82" s="1"/>
      <c r="BJ82" s="1"/>
      <c r="BK82" s="1"/>
      <c r="BL82" s="1"/>
      <c r="BM82" s="1"/>
      <c r="BN82" s="1"/>
      <c r="BO82" s="1"/>
    </row>
    <row r="83" spans="3:67" ht="13.15" customHeight="1" x14ac:dyDescent="0.15">
      <c r="C83" s="706"/>
      <c r="D83" s="774"/>
      <c r="E83" s="567"/>
      <c r="F83" s="567"/>
      <c r="G83" s="542"/>
      <c r="H83" s="543"/>
      <c r="I83" s="544"/>
      <c r="J83" s="66" t="s">
        <v>418</v>
      </c>
      <c r="K83" s="486" t="s">
        <v>257</v>
      </c>
      <c r="L83" s="486"/>
      <c r="M83" s="486"/>
      <c r="N83" s="486"/>
      <c r="O83" s="486"/>
      <c r="P83" s="486"/>
      <c r="Q83" s="486"/>
      <c r="R83" s="487"/>
      <c r="S83" s="183"/>
      <c r="T83" s="70"/>
      <c r="U83" s="70"/>
      <c r="V83" s="70"/>
      <c r="W83" s="70"/>
      <c r="X83" s="70"/>
      <c r="Y83" s="70"/>
      <c r="Z83" s="70"/>
      <c r="AA83" s="70"/>
      <c r="AB83" s="70"/>
      <c r="AC83" s="70"/>
      <c r="AD83" s="448"/>
      <c r="AF83" s="1" t="str">
        <f t="shared" si="3"/>
        <v>□</v>
      </c>
      <c r="AU83" s="2"/>
      <c r="AV83" s="2"/>
      <c r="AW83" s="2"/>
      <c r="BF83" s="1"/>
      <c r="BH83" s="1"/>
      <c r="BI83" s="1"/>
      <c r="BJ83" s="1"/>
      <c r="BK83" s="1"/>
      <c r="BL83" s="1"/>
      <c r="BM83" s="1"/>
      <c r="BN83" s="1"/>
      <c r="BO83" s="1"/>
    </row>
    <row r="84" spans="3:67" ht="6" customHeight="1" x14ac:dyDescent="0.15">
      <c r="C84" s="501" t="s">
        <v>457</v>
      </c>
      <c r="D84" s="502"/>
      <c r="E84" s="709" t="s">
        <v>493</v>
      </c>
      <c r="F84" s="630"/>
      <c r="G84" s="630"/>
      <c r="H84" s="630"/>
      <c r="I84" s="631"/>
      <c r="J84" s="105"/>
      <c r="K84" s="181"/>
      <c r="L84" s="181"/>
      <c r="M84" s="181"/>
      <c r="N84" s="181"/>
      <c r="O84" s="181"/>
      <c r="P84" s="181"/>
      <c r="Q84" s="181"/>
      <c r="R84" s="182"/>
      <c r="S84" s="144"/>
      <c r="T84" s="79"/>
      <c r="U84" s="79"/>
      <c r="V84" s="79"/>
      <c r="W84" s="79"/>
      <c r="X84" s="79"/>
      <c r="Y84" s="79"/>
      <c r="Z84" s="79"/>
      <c r="AA84" s="79"/>
      <c r="AB84" s="79"/>
      <c r="AC84" s="79"/>
      <c r="AD84" s="446"/>
      <c r="AU84" s="2"/>
      <c r="AV84" s="2"/>
      <c r="AW84" s="2"/>
      <c r="BF84" s="1"/>
      <c r="BH84" s="1"/>
      <c r="BI84" s="1"/>
      <c r="BJ84" s="1"/>
      <c r="BK84" s="1"/>
      <c r="BL84" s="1"/>
      <c r="BM84" s="1"/>
      <c r="BN84" s="1"/>
      <c r="BO84" s="1"/>
    </row>
    <row r="85" spans="3:67" ht="18" customHeight="1" x14ac:dyDescent="0.15">
      <c r="C85" s="501"/>
      <c r="D85" s="502"/>
      <c r="E85" s="629"/>
      <c r="F85" s="632"/>
      <c r="G85" s="632"/>
      <c r="H85" s="632"/>
      <c r="I85" s="633"/>
      <c r="J85" s="94"/>
      <c r="K85" s="51"/>
      <c r="L85" s="51"/>
      <c r="M85" s="51"/>
      <c r="N85" s="51"/>
      <c r="O85" s="51"/>
      <c r="P85" s="51"/>
      <c r="Q85" s="51"/>
      <c r="R85" s="52"/>
      <c r="S85" s="40" t="s">
        <v>418</v>
      </c>
      <c r="T85" s="429" t="s">
        <v>456</v>
      </c>
      <c r="U85" s="429"/>
      <c r="V85" s="429"/>
      <c r="W85" s="429"/>
      <c r="X85" s="429"/>
      <c r="Y85" s="429"/>
      <c r="Z85" s="429"/>
      <c r="AA85" s="429"/>
      <c r="AB85" s="429"/>
      <c r="AC85" s="430"/>
      <c r="AD85" s="447"/>
      <c r="AF85" s="42" t="str">
        <f>+J86</f>
        <v>□</v>
      </c>
      <c r="AI85" s="43" t="str">
        <f>IF(AF85="■","◎無し",IF(AF85="□","■未答","▼矛盾"))</f>
        <v>■未答</v>
      </c>
      <c r="AM85" s="37" t="s">
        <v>86</v>
      </c>
      <c r="AN85" s="46" t="s">
        <v>455</v>
      </c>
      <c r="AO85" s="46"/>
      <c r="AP85" s="46" t="s">
        <v>418</v>
      </c>
      <c r="AQ85" s="46" t="s">
        <v>90</v>
      </c>
      <c r="AW85" s="2"/>
      <c r="BF85" s="1"/>
      <c r="BH85" s="1"/>
      <c r="BI85" s="1"/>
      <c r="BJ85" s="1"/>
      <c r="BK85" s="1"/>
      <c r="BL85" s="1"/>
      <c r="BM85" s="1"/>
      <c r="BN85" s="1"/>
      <c r="BO85" s="1"/>
    </row>
    <row r="86" spans="3:67" ht="18" customHeight="1" x14ac:dyDescent="0.15">
      <c r="C86" s="501"/>
      <c r="D86" s="502"/>
      <c r="E86" s="629"/>
      <c r="F86" s="632"/>
      <c r="G86" s="632"/>
      <c r="H86" s="632"/>
      <c r="I86" s="633"/>
      <c r="J86" s="63" t="s">
        <v>428</v>
      </c>
      <c r="K86" s="37" t="s">
        <v>108</v>
      </c>
      <c r="L86" s="37"/>
      <c r="M86" s="37"/>
      <c r="N86" s="37"/>
      <c r="O86" s="37"/>
      <c r="P86" s="37"/>
      <c r="Q86" s="37"/>
      <c r="R86" s="39"/>
      <c r="S86" s="40" t="s">
        <v>418</v>
      </c>
      <c r="T86" s="428" t="s">
        <v>269</v>
      </c>
      <c r="U86" s="428"/>
      <c r="V86" s="428"/>
      <c r="W86" s="428"/>
      <c r="X86" s="428"/>
      <c r="Y86" s="428"/>
      <c r="Z86" s="428"/>
      <c r="AA86" s="428"/>
      <c r="AB86" s="428"/>
      <c r="AC86" s="451"/>
      <c r="AD86" s="447"/>
      <c r="AN86" s="43" t="s">
        <v>64</v>
      </c>
      <c r="AO86" s="43"/>
      <c r="AP86" s="45" t="s">
        <v>91</v>
      </c>
      <c r="AQ86" s="45" t="s">
        <v>67</v>
      </c>
      <c r="AW86" s="2"/>
      <c r="BF86" s="1"/>
      <c r="BH86" s="1"/>
      <c r="BI86" s="1"/>
      <c r="BJ86" s="1"/>
      <c r="BK86" s="1"/>
      <c r="BL86" s="1"/>
      <c r="BM86" s="1"/>
      <c r="BN86" s="1"/>
      <c r="BO86" s="1"/>
    </row>
    <row r="87" spans="3:67" ht="18" customHeight="1" x14ac:dyDescent="0.15">
      <c r="C87" s="501"/>
      <c r="D87" s="502"/>
      <c r="E87" s="629"/>
      <c r="F87" s="632"/>
      <c r="G87" s="632"/>
      <c r="H87" s="632"/>
      <c r="I87" s="633"/>
      <c r="J87" s="94"/>
      <c r="K87" s="37"/>
      <c r="L87" s="37"/>
      <c r="M87" s="37"/>
      <c r="N87" s="37"/>
      <c r="O87" s="37"/>
      <c r="P87" s="37"/>
      <c r="Q87" s="37"/>
      <c r="R87" s="39"/>
      <c r="S87" s="48"/>
      <c r="T87" s="254"/>
      <c r="U87" s="98"/>
      <c r="V87" s="98"/>
      <c r="W87" s="98"/>
      <c r="X87" s="98"/>
      <c r="Y87" s="98"/>
      <c r="Z87" s="98"/>
      <c r="AA87" s="98"/>
      <c r="AB87" s="98"/>
      <c r="AC87" s="179"/>
      <c r="AD87" s="447"/>
      <c r="AW87" s="2"/>
      <c r="BF87" s="1"/>
      <c r="BH87" s="1"/>
      <c r="BI87" s="1"/>
      <c r="BJ87" s="1"/>
      <c r="BK87" s="1"/>
      <c r="BL87" s="1"/>
      <c r="BM87" s="1"/>
      <c r="BN87" s="1"/>
      <c r="BO87" s="1"/>
    </row>
    <row r="88" spans="3:67" ht="9.75" customHeight="1" x14ac:dyDescent="0.15">
      <c r="C88" s="501"/>
      <c r="D88" s="502"/>
      <c r="E88" s="629"/>
      <c r="F88" s="632"/>
      <c r="G88" s="632"/>
      <c r="H88" s="632"/>
      <c r="I88" s="633"/>
      <c r="J88" s="94"/>
      <c r="K88" s="37"/>
      <c r="L88" s="37"/>
      <c r="M88" s="37"/>
      <c r="N88" s="37"/>
      <c r="O88" s="37"/>
      <c r="P88" s="37"/>
      <c r="Q88" s="37"/>
      <c r="R88" s="39"/>
      <c r="S88" s="48"/>
      <c r="T88" s="98"/>
      <c r="U88" s="98"/>
      <c r="V88" s="98"/>
      <c r="W88" s="98"/>
      <c r="X88" s="98"/>
      <c r="Y88" s="98"/>
      <c r="Z88" s="98"/>
      <c r="AA88" s="98"/>
      <c r="AB88" s="98"/>
      <c r="AC88" s="98"/>
      <c r="AD88" s="447"/>
      <c r="AW88" s="2"/>
      <c r="BF88" s="1"/>
      <c r="BH88" s="1"/>
      <c r="BI88" s="1"/>
      <c r="BJ88" s="1"/>
      <c r="BK88" s="1"/>
      <c r="BL88" s="1"/>
      <c r="BM88" s="1"/>
      <c r="BN88" s="1"/>
      <c r="BO88" s="1"/>
    </row>
    <row r="89" spans="3:67" s="142" customFormat="1" ht="16.149999999999999" customHeight="1" x14ac:dyDescent="0.15">
      <c r="C89" s="501"/>
      <c r="D89" s="502"/>
      <c r="E89" s="588"/>
      <c r="F89" s="171" t="s">
        <v>490</v>
      </c>
      <c r="G89" s="545" t="s">
        <v>491</v>
      </c>
      <c r="H89" s="771"/>
      <c r="I89" s="772"/>
      <c r="J89" s="37"/>
      <c r="K89" s="37"/>
      <c r="L89" s="37"/>
      <c r="M89" s="37"/>
      <c r="N89" s="37"/>
      <c r="O89" s="37"/>
      <c r="P89" s="37"/>
      <c r="Q89" s="37"/>
      <c r="R89" s="39"/>
      <c r="S89" s="157"/>
      <c r="T89" s="97"/>
      <c r="U89" s="97"/>
      <c r="V89" s="97"/>
      <c r="W89" s="97"/>
      <c r="X89" s="97"/>
      <c r="Y89" s="97"/>
      <c r="Z89" s="97"/>
      <c r="AA89" s="97"/>
      <c r="AB89" s="97"/>
      <c r="AC89" s="97"/>
      <c r="AD89" s="447"/>
      <c r="AE89" s="1"/>
      <c r="AI89" s="143"/>
      <c r="AJ89" s="143"/>
      <c r="AK89" s="143"/>
      <c r="AL89" s="143"/>
      <c r="AM89" s="143"/>
      <c r="AN89" s="143"/>
      <c r="AO89" s="143"/>
      <c r="AP89" s="143"/>
      <c r="AQ89" s="143"/>
      <c r="AW89" s="2"/>
      <c r="AX89" s="1"/>
      <c r="AY89" s="1"/>
      <c r="AZ89" s="1"/>
      <c r="BA89" s="1"/>
      <c r="BB89" s="1"/>
      <c r="BC89" s="1"/>
      <c r="BD89" s="1"/>
      <c r="BE89" s="1"/>
      <c r="BF89" s="1"/>
      <c r="BH89" s="143"/>
      <c r="BI89" s="143"/>
      <c r="BJ89" s="143"/>
      <c r="BK89" s="143"/>
      <c r="BL89" s="143"/>
      <c r="BM89" s="143"/>
      <c r="BN89" s="143"/>
      <c r="BO89" s="143"/>
    </row>
    <row r="90" spans="3:67" s="142" customFormat="1" ht="20.100000000000001" customHeight="1" x14ac:dyDescent="0.15">
      <c r="C90" s="501"/>
      <c r="D90" s="502"/>
      <c r="E90" s="588"/>
      <c r="F90" s="493" t="s">
        <v>454</v>
      </c>
      <c r="G90" s="539" t="s">
        <v>453</v>
      </c>
      <c r="H90" s="540"/>
      <c r="I90" s="541"/>
      <c r="J90" s="37"/>
      <c r="K90" s="37"/>
      <c r="L90" s="37"/>
      <c r="M90" s="37"/>
      <c r="N90" s="37"/>
      <c r="O90" s="37"/>
      <c r="P90" s="37"/>
      <c r="Q90" s="37"/>
      <c r="R90" s="39"/>
      <c r="S90" s="157"/>
      <c r="T90" s="97"/>
      <c r="U90" s="97"/>
      <c r="V90" s="97"/>
      <c r="W90" s="97"/>
      <c r="X90" s="97"/>
      <c r="Y90" s="97"/>
      <c r="Z90" s="97"/>
      <c r="AA90" s="97"/>
      <c r="AB90" s="97"/>
      <c r="AC90" s="99"/>
      <c r="AD90" s="447"/>
      <c r="AE90" s="1"/>
      <c r="AF90" s="142" t="str">
        <f>+J86</f>
        <v>□</v>
      </c>
      <c r="AI90" s="45" t="str">
        <f>IF(AF90&amp;AF91&amp;AF92="■□□","◎無し",IF(AF90&amp;AF91&amp;AF92="□■□","●適合",IF(AF90&amp;AF91&amp;AF92="□□■","◆未達",IF(AF90&amp;AF91&amp;AF92="□□□","■未答","▼矛盾"))))</f>
        <v>■未答</v>
      </c>
      <c r="AJ90" s="61"/>
      <c r="AK90" s="2"/>
      <c r="AL90" s="2"/>
      <c r="AM90" s="37" t="s">
        <v>110</v>
      </c>
      <c r="AN90" s="46" t="s">
        <v>425</v>
      </c>
      <c r="AO90" s="46" t="s">
        <v>424</v>
      </c>
      <c r="AP90" s="46" t="s">
        <v>423</v>
      </c>
      <c r="AQ90" s="46" t="s">
        <v>422</v>
      </c>
      <c r="AR90" s="46" t="s">
        <v>90</v>
      </c>
      <c r="AW90" s="143"/>
      <c r="BH90" s="143"/>
      <c r="BI90" s="143"/>
      <c r="BJ90" s="143"/>
      <c r="BK90" s="143"/>
      <c r="BL90" s="143"/>
      <c r="BM90" s="143"/>
      <c r="BN90" s="143"/>
      <c r="BO90" s="143"/>
    </row>
    <row r="91" spans="3:67" ht="20.100000000000001" customHeight="1" x14ac:dyDescent="0.15">
      <c r="C91" s="501"/>
      <c r="D91" s="502"/>
      <c r="E91" s="588"/>
      <c r="F91" s="566"/>
      <c r="G91" s="574"/>
      <c r="H91" s="575"/>
      <c r="I91" s="576"/>
      <c r="J91" s="94"/>
      <c r="K91" s="95"/>
      <c r="L91" s="95"/>
      <c r="M91" s="95"/>
      <c r="N91" s="95"/>
      <c r="O91" s="95"/>
      <c r="P91" s="95"/>
      <c r="Q91" s="95"/>
      <c r="R91" s="96"/>
      <c r="S91" s="157"/>
      <c r="T91" s="97"/>
      <c r="U91" s="97"/>
      <c r="V91" s="97"/>
      <c r="W91" s="97"/>
      <c r="X91" s="97"/>
      <c r="Y91" s="97"/>
      <c r="Z91" s="97"/>
      <c r="AA91" s="97"/>
      <c r="AB91" s="97"/>
      <c r="AC91" s="177" t="s">
        <v>109</v>
      </c>
      <c r="AD91" s="447"/>
      <c r="AF91" s="142" t="str">
        <f>+J92</f>
        <v>□</v>
      </c>
      <c r="AM91" s="37"/>
      <c r="AN91" s="43" t="s">
        <v>64</v>
      </c>
      <c r="AO91" s="43" t="s">
        <v>65</v>
      </c>
      <c r="AP91" s="43" t="s">
        <v>66</v>
      </c>
      <c r="AQ91" s="45" t="s">
        <v>91</v>
      </c>
      <c r="AR91" s="45" t="s">
        <v>67</v>
      </c>
      <c r="AW91" s="143"/>
      <c r="AX91" s="142"/>
      <c r="AY91" s="142"/>
      <c r="AZ91" s="142"/>
      <c r="BA91" s="142"/>
      <c r="BB91" s="142"/>
      <c r="BC91" s="142"/>
      <c r="BD91" s="142"/>
      <c r="BE91" s="142"/>
      <c r="BF91" s="142"/>
    </row>
    <row r="92" spans="3:67" ht="20.100000000000001" customHeight="1" x14ac:dyDescent="0.15">
      <c r="C92" s="501"/>
      <c r="D92" s="502"/>
      <c r="E92" s="588"/>
      <c r="F92" s="566"/>
      <c r="G92" s="542"/>
      <c r="H92" s="543"/>
      <c r="I92" s="544"/>
      <c r="J92" s="63" t="s">
        <v>418</v>
      </c>
      <c r="K92" s="37" t="s">
        <v>186</v>
      </c>
      <c r="L92" s="37"/>
      <c r="M92" s="37"/>
      <c r="N92" s="37"/>
      <c r="O92" s="37"/>
      <c r="P92" s="37"/>
      <c r="Q92" s="37"/>
      <c r="R92" s="39"/>
      <c r="S92" s="157" t="s">
        <v>274</v>
      </c>
      <c r="T92" s="97"/>
      <c r="U92" s="97"/>
      <c r="V92" s="97"/>
      <c r="W92" s="97"/>
      <c r="X92" s="97"/>
      <c r="Y92" s="97"/>
      <c r="Z92" s="431"/>
      <c r="AA92" s="431"/>
      <c r="AB92" s="97" t="s">
        <v>426</v>
      </c>
      <c r="AC92" s="99"/>
      <c r="AD92" s="447"/>
      <c r="AF92" s="142" t="str">
        <f>+J93</f>
        <v>□</v>
      </c>
      <c r="AI92" s="113" t="s">
        <v>276</v>
      </c>
      <c r="AK92" s="45" t="str">
        <f>IF(Z92&gt;0,IF(Z92&lt;300,"③床1100",IF(Z92&lt;650,"②腰800",IF(Z92&gt;=1100,"基準なし","①床1100"))),"■未答")</f>
        <v>■未答</v>
      </c>
      <c r="AW92" s="2"/>
      <c r="BF92" s="1"/>
    </row>
    <row r="93" spans="3:67" ht="20.100000000000001" customHeight="1" x14ac:dyDescent="0.15">
      <c r="C93" s="501"/>
      <c r="D93" s="502"/>
      <c r="E93" s="588"/>
      <c r="F93" s="566"/>
      <c r="G93" s="539" t="s">
        <v>452</v>
      </c>
      <c r="H93" s="540"/>
      <c r="I93" s="541"/>
      <c r="J93" s="63" t="s">
        <v>418</v>
      </c>
      <c r="K93" s="37" t="s">
        <v>278</v>
      </c>
      <c r="L93" s="37"/>
      <c r="M93" s="37"/>
      <c r="N93" s="37"/>
      <c r="O93" s="37"/>
      <c r="P93" s="37"/>
      <c r="Q93" s="37"/>
      <c r="R93" s="39"/>
      <c r="S93" s="157" t="s">
        <v>279</v>
      </c>
      <c r="T93" s="97"/>
      <c r="U93" s="97"/>
      <c r="V93" s="97"/>
      <c r="W93" s="97"/>
      <c r="X93" s="97"/>
      <c r="Y93" s="97"/>
      <c r="Z93" s="431"/>
      <c r="AA93" s="431"/>
      <c r="AB93" s="97" t="s">
        <v>426</v>
      </c>
      <c r="AC93" s="99"/>
      <c r="AD93" s="447"/>
      <c r="AI93" s="113" t="s">
        <v>280</v>
      </c>
      <c r="AK93" s="45" t="str">
        <f>IF(Z93&gt;0,IF(Z92&lt;300,"◎不問",IF(Z92&lt;650,IF(Z93&lt;800,"◆未達","●適合"),IF(Z92&gt;=1100,"基準なし","◎不問"))),"■未答")</f>
        <v>■未答</v>
      </c>
      <c r="AW93" s="2"/>
      <c r="BF93" s="1"/>
    </row>
    <row r="94" spans="3:67" ht="20.100000000000001" customHeight="1" x14ac:dyDescent="0.15">
      <c r="C94" s="501"/>
      <c r="D94" s="502"/>
      <c r="E94" s="588"/>
      <c r="F94" s="566"/>
      <c r="G94" s="542"/>
      <c r="H94" s="543"/>
      <c r="I94" s="544"/>
      <c r="J94" s="174"/>
      <c r="K94" s="95"/>
      <c r="L94" s="95"/>
      <c r="M94" s="95"/>
      <c r="N94" s="95"/>
      <c r="O94" s="95"/>
      <c r="P94" s="95"/>
      <c r="Q94" s="95"/>
      <c r="R94" s="96"/>
      <c r="S94" s="157" t="s">
        <v>281</v>
      </c>
      <c r="T94" s="97"/>
      <c r="U94" s="97"/>
      <c r="V94" s="97"/>
      <c r="W94" s="97"/>
      <c r="X94" s="97"/>
      <c r="Y94" s="97"/>
      <c r="Z94" s="431"/>
      <c r="AA94" s="431"/>
      <c r="AB94" s="97" t="s">
        <v>426</v>
      </c>
      <c r="AC94" s="99"/>
      <c r="AD94" s="447"/>
      <c r="AI94" s="113" t="s">
        <v>282</v>
      </c>
      <c r="AK94" s="45" t="str">
        <f>IF(Z92&gt;0,IF(Z92&gt;=300,IF(Z92&lt;650,"◎不問",IF(Z92&lt;1100,IF(Z94&lt;1100,"◆未達","●適合"),"基準なし")),IF(Z94&lt;1100,"◆未達","●適合")),"■未答")</f>
        <v>■未答</v>
      </c>
      <c r="AW94" s="2"/>
      <c r="BF94" s="1"/>
    </row>
    <row r="95" spans="3:67" ht="20.100000000000001" customHeight="1" x14ac:dyDescent="0.15">
      <c r="C95" s="501"/>
      <c r="D95" s="502"/>
      <c r="E95" s="588"/>
      <c r="F95" s="566"/>
      <c r="G95" s="539" t="s">
        <v>505</v>
      </c>
      <c r="H95" s="540"/>
      <c r="I95" s="541"/>
      <c r="J95" s="186"/>
      <c r="K95" s="95"/>
      <c r="L95" s="95"/>
      <c r="M95" s="95"/>
      <c r="N95" s="95"/>
      <c r="O95" s="95"/>
      <c r="P95" s="95"/>
      <c r="Q95" s="95"/>
      <c r="R95" s="96"/>
      <c r="S95" s="157"/>
      <c r="T95" s="97"/>
      <c r="U95" s="97"/>
      <c r="V95" s="97"/>
      <c r="W95" s="97"/>
      <c r="X95" s="97"/>
      <c r="Y95" s="97"/>
      <c r="Z95" s="638"/>
      <c r="AA95" s="638"/>
      <c r="AB95" s="97"/>
      <c r="AC95" s="99"/>
      <c r="AD95" s="447"/>
      <c r="AI95" s="113" t="s">
        <v>284</v>
      </c>
      <c r="AK95" s="45" t="str">
        <f>IF(Z92&gt;0,IF(Z94&gt;0,IF(Z92+Z93-Z94=0,"●相互OK","▼矛盾"),"■まだ片方"),"■未答")</f>
        <v>■未答</v>
      </c>
      <c r="AW95" s="2"/>
      <c r="BF95" s="1"/>
    </row>
    <row r="96" spans="3:67" ht="20.100000000000001" customHeight="1" x14ac:dyDescent="0.15">
      <c r="C96" s="501"/>
      <c r="D96" s="502"/>
      <c r="E96" s="589"/>
      <c r="F96" s="567"/>
      <c r="G96" s="542"/>
      <c r="H96" s="543"/>
      <c r="I96" s="544"/>
      <c r="J96" s="187"/>
      <c r="K96" s="101"/>
      <c r="L96" s="101"/>
      <c r="M96" s="101"/>
      <c r="N96" s="101"/>
      <c r="O96" s="101"/>
      <c r="P96" s="101"/>
      <c r="Q96" s="101"/>
      <c r="R96" s="102"/>
      <c r="S96" s="88"/>
      <c r="T96" s="88"/>
      <c r="U96" s="88"/>
      <c r="V96" s="88"/>
      <c r="W96" s="88"/>
      <c r="X96" s="88"/>
      <c r="Y96" s="88"/>
      <c r="Z96" s="88"/>
      <c r="AA96" s="88"/>
      <c r="AB96" s="88"/>
      <c r="AC96" s="90"/>
      <c r="AD96" s="448"/>
      <c r="AW96" s="2"/>
      <c r="BF96" s="1"/>
    </row>
    <row r="97" spans="3:67" ht="24" customHeight="1" x14ac:dyDescent="0.15">
      <c r="C97" s="501"/>
      <c r="D97" s="502"/>
      <c r="E97" s="494" t="s">
        <v>494</v>
      </c>
      <c r="F97" s="508"/>
      <c r="G97" s="508"/>
      <c r="H97" s="508"/>
      <c r="I97" s="509"/>
      <c r="J97" s="57" t="s">
        <v>428</v>
      </c>
      <c r="K97" s="58" t="s">
        <v>108</v>
      </c>
      <c r="L97" s="58"/>
      <c r="M97" s="58"/>
      <c r="N97" s="58"/>
      <c r="O97" s="58"/>
      <c r="P97" s="58"/>
      <c r="Q97" s="58"/>
      <c r="R97" s="59"/>
      <c r="S97" s="79"/>
      <c r="T97" s="79"/>
      <c r="U97" s="79"/>
      <c r="V97" s="79"/>
      <c r="W97" s="79"/>
      <c r="X97" s="79"/>
      <c r="Y97" s="79"/>
      <c r="Z97" s="79"/>
      <c r="AA97" s="79"/>
      <c r="AB97" s="79"/>
      <c r="AC97" s="79"/>
      <c r="AD97" s="446"/>
      <c r="AF97" s="1" t="str">
        <f t="shared" ref="AF97:AF102" si="4">+J97</f>
        <v>□</v>
      </c>
      <c r="AI97" s="45" t="str">
        <f>IF(AF97&amp;AF98&amp;AF99="■□□","◎無し",IF(AF97&amp;AF98&amp;AF99="□■□","●適合",IF(AF97&amp;AF98&amp;AF99="□□■","◆未達",IF(AF97&amp;AF98&amp;AF99="□□□","■未答","▼矛盾"))))</f>
        <v>■未答</v>
      </c>
      <c r="AJ97" s="61"/>
      <c r="AM97" s="37" t="s">
        <v>110</v>
      </c>
      <c r="AN97" s="46" t="s">
        <v>425</v>
      </c>
      <c r="AO97" s="46" t="s">
        <v>424</v>
      </c>
      <c r="AP97" s="46" t="s">
        <v>423</v>
      </c>
      <c r="AQ97" s="46" t="s">
        <v>422</v>
      </c>
      <c r="AR97" s="46" t="s">
        <v>90</v>
      </c>
      <c r="BF97" s="1"/>
    </row>
    <row r="98" spans="3:67" ht="24" customHeight="1" x14ac:dyDescent="0.15">
      <c r="C98" s="501"/>
      <c r="D98" s="502"/>
      <c r="E98" s="510"/>
      <c r="F98" s="511"/>
      <c r="G98" s="511"/>
      <c r="H98" s="511"/>
      <c r="I98" s="512"/>
      <c r="J98" s="63" t="s">
        <v>418</v>
      </c>
      <c r="K98" s="37" t="s">
        <v>186</v>
      </c>
      <c r="L98" s="37"/>
      <c r="M98" s="37"/>
      <c r="N98" s="37"/>
      <c r="O98" s="37"/>
      <c r="P98" s="37"/>
      <c r="Q98" s="37"/>
      <c r="R98" s="39"/>
      <c r="S98" s="436" t="s">
        <v>302</v>
      </c>
      <c r="T98" s="429"/>
      <c r="U98" s="429"/>
      <c r="V98" s="429"/>
      <c r="W98" s="429"/>
      <c r="X98" s="429"/>
      <c r="Y98" s="429"/>
      <c r="Z98" s="431"/>
      <c r="AA98" s="431"/>
      <c r="AB98" s="49" t="s">
        <v>426</v>
      </c>
      <c r="AC98" s="49"/>
      <c r="AD98" s="447"/>
      <c r="AF98" s="1" t="str">
        <f t="shared" si="4"/>
        <v>□</v>
      </c>
      <c r="AI98" s="113" t="s">
        <v>303</v>
      </c>
      <c r="AK98" s="45" t="str">
        <f>IF(Z98&gt;0,IF(Z98&gt;110,"◆未達","●適合"),"■未答")</f>
        <v>■未答</v>
      </c>
      <c r="AM98" s="37"/>
      <c r="AN98" s="43" t="s">
        <v>64</v>
      </c>
      <c r="AO98" s="43" t="s">
        <v>65</v>
      </c>
      <c r="AP98" s="43" t="s">
        <v>66</v>
      </c>
      <c r="AQ98" s="45" t="s">
        <v>91</v>
      </c>
      <c r="AR98" s="45" t="s">
        <v>67</v>
      </c>
      <c r="BF98" s="1"/>
    </row>
    <row r="99" spans="3:67" ht="24" customHeight="1" thickBot="1" x14ac:dyDescent="0.2">
      <c r="C99" s="503"/>
      <c r="D99" s="504"/>
      <c r="E99" s="584"/>
      <c r="F99" s="585"/>
      <c r="G99" s="585"/>
      <c r="H99" s="585"/>
      <c r="I99" s="586"/>
      <c r="J99" s="190" t="s">
        <v>418</v>
      </c>
      <c r="K99" s="148" t="s">
        <v>278</v>
      </c>
      <c r="L99" s="148"/>
      <c r="M99" s="148"/>
      <c r="N99" s="148"/>
      <c r="O99" s="148"/>
      <c r="P99" s="148"/>
      <c r="Q99" s="148"/>
      <c r="R99" s="149"/>
      <c r="S99" s="151"/>
      <c r="T99" s="151"/>
      <c r="U99" s="151"/>
      <c r="V99" s="151"/>
      <c r="W99" s="151"/>
      <c r="X99" s="151"/>
      <c r="Y99" s="151"/>
      <c r="Z99" s="151"/>
      <c r="AA99" s="151"/>
      <c r="AB99" s="151"/>
      <c r="AC99" s="151"/>
      <c r="AD99" s="460"/>
      <c r="AF99" s="1" t="str">
        <f t="shared" si="4"/>
        <v>□</v>
      </c>
      <c r="BF99" s="1"/>
    </row>
    <row r="100" spans="3:67" ht="16.149999999999999" customHeight="1" x14ac:dyDescent="0.15">
      <c r="C100" s="762" t="s">
        <v>451</v>
      </c>
      <c r="D100" s="763"/>
      <c r="E100" s="568" t="s">
        <v>495</v>
      </c>
      <c r="F100" s="569"/>
      <c r="G100" s="569"/>
      <c r="H100" s="569"/>
      <c r="I100" s="570"/>
      <c r="J100" s="152" t="s">
        <v>428</v>
      </c>
      <c r="K100" s="553" t="s">
        <v>306</v>
      </c>
      <c r="L100" s="553"/>
      <c r="M100" s="553"/>
      <c r="N100" s="553"/>
      <c r="O100" s="553"/>
      <c r="P100" s="553"/>
      <c r="Q100" s="553"/>
      <c r="R100" s="554"/>
      <c r="S100" s="32"/>
      <c r="T100" s="33"/>
      <c r="U100" s="33"/>
      <c r="V100" s="33"/>
      <c r="W100" s="33"/>
      <c r="X100" s="33"/>
      <c r="Y100" s="33"/>
      <c r="Z100" s="33"/>
      <c r="AA100" s="33"/>
      <c r="AB100" s="33"/>
      <c r="AC100" s="33"/>
      <c r="AD100" s="600"/>
      <c r="AF100" s="1" t="str">
        <f t="shared" si="4"/>
        <v>□</v>
      </c>
      <c r="AI100" s="45" t="str">
        <f>IF(AF100&amp;AF101&amp;AF102="■□□","◎無し",IF(AF100&amp;AF101&amp;AF102="□■□","●適合",IF(AF100&amp;AF101&amp;AF102="□□■","◆未達",IF(AF100&amp;AF101&amp;AF102="□□□","■未答","▼矛盾"))))</f>
        <v>■未答</v>
      </c>
      <c r="AJ100" s="61"/>
      <c r="AM100" s="37" t="s">
        <v>110</v>
      </c>
      <c r="AN100" s="46" t="s">
        <v>425</v>
      </c>
      <c r="AO100" s="46" t="s">
        <v>424</v>
      </c>
      <c r="AP100" s="46" t="s">
        <v>423</v>
      </c>
      <c r="AQ100" s="46" t="s">
        <v>422</v>
      </c>
      <c r="AR100" s="46" t="s">
        <v>90</v>
      </c>
      <c r="BF100" s="1"/>
    </row>
    <row r="101" spans="3:67" ht="16.149999999999999" customHeight="1" x14ac:dyDescent="0.15">
      <c r="C101" s="764"/>
      <c r="D101" s="765"/>
      <c r="E101" s="558"/>
      <c r="F101" s="559"/>
      <c r="G101" s="559"/>
      <c r="H101" s="559"/>
      <c r="I101" s="560"/>
      <c r="J101" s="63" t="s">
        <v>418</v>
      </c>
      <c r="K101" s="456" t="s">
        <v>307</v>
      </c>
      <c r="L101" s="456"/>
      <c r="M101" s="456"/>
      <c r="N101" s="456"/>
      <c r="O101" s="456"/>
      <c r="P101" s="456"/>
      <c r="Q101" s="456"/>
      <c r="R101" s="457"/>
      <c r="S101" s="56"/>
      <c r="T101" s="49"/>
      <c r="U101" s="49"/>
      <c r="V101" s="49"/>
      <c r="W101" s="49"/>
      <c r="X101" s="49"/>
      <c r="Y101" s="49"/>
      <c r="Z101" s="49"/>
      <c r="AA101" s="49"/>
      <c r="AB101" s="49"/>
      <c r="AC101" s="49"/>
      <c r="AD101" s="447"/>
      <c r="AF101" s="1" t="str">
        <f t="shared" si="4"/>
        <v>□</v>
      </c>
      <c r="AM101" s="37"/>
      <c r="AN101" s="43" t="s">
        <v>64</v>
      </c>
      <c r="AO101" s="43" t="s">
        <v>65</v>
      </c>
      <c r="AP101" s="43" t="s">
        <v>66</v>
      </c>
      <c r="AQ101" s="45" t="s">
        <v>91</v>
      </c>
      <c r="AR101" s="45" t="s">
        <v>67</v>
      </c>
      <c r="BF101" s="1"/>
    </row>
    <row r="102" spans="3:67" ht="16.149999999999999" customHeight="1" thickBot="1" x14ac:dyDescent="0.2">
      <c r="C102" s="766"/>
      <c r="D102" s="767"/>
      <c r="E102" s="571"/>
      <c r="F102" s="572"/>
      <c r="G102" s="572"/>
      <c r="H102" s="572"/>
      <c r="I102" s="573"/>
      <c r="J102" s="190" t="s">
        <v>418</v>
      </c>
      <c r="K102" s="650" t="s">
        <v>308</v>
      </c>
      <c r="L102" s="650"/>
      <c r="M102" s="650"/>
      <c r="N102" s="650"/>
      <c r="O102" s="650"/>
      <c r="P102" s="650"/>
      <c r="Q102" s="650"/>
      <c r="R102" s="651"/>
      <c r="S102" s="150"/>
      <c r="T102" s="151"/>
      <c r="U102" s="151"/>
      <c r="V102" s="151"/>
      <c r="W102" s="151"/>
      <c r="X102" s="151"/>
      <c r="Y102" s="151"/>
      <c r="Z102" s="151"/>
      <c r="AA102" s="151"/>
      <c r="AB102" s="151"/>
      <c r="AC102" s="151"/>
      <c r="AD102" s="460"/>
      <c r="AF102" s="1" t="str">
        <f t="shared" si="4"/>
        <v>□</v>
      </c>
      <c r="BF102" s="1"/>
    </row>
    <row r="103" spans="3:67" ht="24" customHeight="1" thickBot="1" x14ac:dyDescent="0.2">
      <c r="C103" s="616" t="s">
        <v>450</v>
      </c>
      <c r="D103" s="617"/>
      <c r="E103" s="617"/>
      <c r="F103" s="617"/>
      <c r="G103" s="617"/>
      <c r="H103" s="617"/>
      <c r="I103" s="617"/>
      <c r="J103" s="194"/>
      <c r="K103" s="194"/>
      <c r="L103" s="194"/>
      <c r="M103" s="194"/>
      <c r="N103" s="194"/>
      <c r="O103" s="194"/>
      <c r="P103" s="194"/>
      <c r="Q103" s="194"/>
      <c r="R103" s="194"/>
      <c r="S103" s="195"/>
      <c r="T103" s="195"/>
      <c r="U103" s="195"/>
      <c r="V103" s="195"/>
      <c r="W103" s="195"/>
      <c r="X103" s="195"/>
      <c r="Y103" s="195"/>
      <c r="Z103" s="195"/>
      <c r="AA103" s="195"/>
      <c r="AB103" s="195"/>
      <c r="AC103" s="195"/>
      <c r="AD103" s="196"/>
      <c r="AW103" s="2"/>
      <c r="BF103" s="1"/>
    </row>
    <row r="104" spans="3:67" ht="24" customHeight="1" x14ac:dyDescent="0.15">
      <c r="C104" s="499" t="s">
        <v>449</v>
      </c>
      <c r="D104" s="517"/>
      <c r="E104" s="517" t="s">
        <v>43</v>
      </c>
      <c r="F104" s="517"/>
      <c r="G104" s="517"/>
      <c r="H104" s="517"/>
      <c r="I104" s="518"/>
      <c r="J104" s="152" t="s">
        <v>428</v>
      </c>
      <c r="K104" s="30" t="s">
        <v>328</v>
      </c>
      <c r="L104" s="163"/>
      <c r="M104" s="163"/>
      <c r="N104" s="163"/>
      <c r="O104" s="163"/>
      <c r="P104" s="163"/>
      <c r="Q104" s="163"/>
      <c r="R104" s="164"/>
      <c r="S104" s="165"/>
      <c r="T104" s="166"/>
      <c r="U104" s="166"/>
      <c r="V104" s="166"/>
      <c r="W104" s="166"/>
      <c r="X104" s="166"/>
      <c r="Y104" s="166"/>
      <c r="Z104" s="166"/>
      <c r="AA104" s="166"/>
      <c r="AB104" s="166"/>
      <c r="AC104" s="166"/>
      <c r="AD104" s="643"/>
      <c r="AF104" s="42" t="str">
        <f>+J104</f>
        <v>□</v>
      </c>
      <c r="AI104" s="45" t="str">
        <f>IF(AF104&amp;AF105&amp;AF106="■□□","◎無し",IF(AF104&amp;AF105&amp;AF106="□■□","●適合",IF(AF104&amp;AF105&amp;AF106="□□■","◆未達",IF(AF104&amp;AF105&amp;AF106="□□□","■未答","▼矛盾"))))</f>
        <v>■未答</v>
      </c>
      <c r="AJ104" s="61"/>
      <c r="AM104" s="37" t="s">
        <v>110</v>
      </c>
      <c r="AN104" s="46" t="s">
        <v>425</v>
      </c>
      <c r="AO104" s="46" t="s">
        <v>424</v>
      </c>
      <c r="AP104" s="46" t="s">
        <v>423</v>
      </c>
      <c r="AQ104" s="46" t="s">
        <v>422</v>
      </c>
      <c r="AR104" s="46" t="s">
        <v>90</v>
      </c>
      <c r="AT104" s="9"/>
      <c r="AU104" s="9"/>
      <c r="AV104" s="9"/>
      <c r="AW104" s="2"/>
      <c r="BF104" s="1"/>
    </row>
    <row r="105" spans="3:67" ht="24" customHeight="1" x14ac:dyDescent="0.15">
      <c r="C105" s="501"/>
      <c r="D105" s="511"/>
      <c r="E105" s="514"/>
      <c r="F105" s="514"/>
      <c r="G105" s="514"/>
      <c r="H105" s="514"/>
      <c r="I105" s="515"/>
      <c r="J105" s="168" t="s">
        <v>428</v>
      </c>
      <c r="K105" s="456" t="s">
        <v>311</v>
      </c>
      <c r="L105" s="456"/>
      <c r="M105" s="168" t="s">
        <v>418</v>
      </c>
      <c r="N105" s="456" t="s">
        <v>312</v>
      </c>
      <c r="O105" s="456"/>
      <c r="P105" s="456"/>
      <c r="Q105" s="51"/>
      <c r="R105" s="52"/>
      <c r="S105" s="87"/>
      <c r="T105" s="88"/>
      <c r="U105" s="88"/>
      <c r="V105" s="88"/>
      <c r="W105" s="88"/>
      <c r="X105" s="88"/>
      <c r="Y105" s="88"/>
      <c r="Z105" s="88"/>
      <c r="AA105" s="88"/>
      <c r="AB105" s="88"/>
      <c r="AC105" s="88"/>
      <c r="AD105" s="442"/>
      <c r="AF105" s="1" t="str">
        <f>+J105</f>
        <v>□</v>
      </c>
      <c r="AM105" s="37"/>
      <c r="AN105" s="43" t="s">
        <v>64</v>
      </c>
      <c r="AO105" s="43" t="s">
        <v>65</v>
      </c>
      <c r="AP105" s="43" t="s">
        <v>66</v>
      </c>
      <c r="AQ105" s="45" t="s">
        <v>91</v>
      </c>
      <c r="AR105" s="45" t="s">
        <v>67</v>
      </c>
      <c r="AT105" s="6"/>
      <c r="AU105" s="6"/>
      <c r="AV105" s="6"/>
      <c r="AW105" s="2"/>
      <c r="BF105" s="1"/>
      <c r="BH105" s="1"/>
      <c r="BI105" s="1"/>
      <c r="BJ105" s="1"/>
      <c r="BK105" s="1"/>
      <c r="BL105" s="1"/>
      <c r="BM105" s="1"/>
      <c r="BN105" s="1"/>
      <c r="BO105" s="1"/>
    </row>
    <row r="106" spans="3:67" ht="24" customHeight="1" x14ac:dyDescent="0.15">
      <c r="C106" s="501"/>
      <c r="D106" s="511"/>
      <c r="E106" s="494" t="s">
        <v>496</v>
      </c>
      <c r="F106" s="508"/>
      <c r="G106" s="508"/>
      <c r="H106" s="508"/>
      <c r="I106" s="509"/>
      <c r="J106" s="253"/>
      <c r="K106" s="251"/>
      <c r="L106" s="251"/>
      <c r="M106" s="252"/>
      <c r="N106" s="251"/>
      <c r="O106" s="251"/>
      <c r="P106" s="251"/>
      <c r="Q106" s="251"/>
      <c r="R106" s="250"/>
      <c r="S106" s="157"/>
      <c r="T106" s="97"/>
      <c r="U106" s="97"/>
      <c r="V106" s="97"/>
      <c r="W106" s="97"/>
      <c r="X106" s="97"/>
      <c r="Y106" s="97"/>
      <c r="Z106" s="97"/>
      <c r="AA106" s="97"/>
      <c r="AB106" s="97"/>
      <c r="AC106" s="97"/>
      <c r="AD106" s="169"/>
      <c r="AF106" s="1" t="str">
        <f>+M105</f>
        <v>□</v>
      </c>
      <c r="AT106" s="6"/>
      <c r="AU106" s="6"/>
      <c r="AV106" s="6"/>
      <c r="AW106" s="2"/>
      <c r="BF106" s="1"/>
      <c r="BH106" s="1"/>
      <c r="BI106" s="1"/>
      <c r="BJ106" s="1"/>
      <c r="BK106" s="1"/>
      <c r="BL106" s="1"/>
      <c r="BM106" s="1"/>
      <c r="BN106" s="1"/>
      <c r="BO106" s="1"/>
    </row>
    <row r="107" spans="3:67" ht="24" customHeight="1" x14ac:dyDescent="0.15">
      <c r="C107" s="501"/>
      <c r="D107" s="511"/>
      <c r="E107" s="35"/>
      <c r="F107" s="768" t="s">
        <v>497</v>
      </c>
      <c r="G107" s="769"/>
      <c r="H107" s="769"/>
      <c r="I107" s="770"/>
      <c r="J107" s="197"/>
      <c r="K107" s="198"/>
      <c r="L107" s="198"/>
      <c r="M107" s="197"/>
      <c r="N107" s="198"/>
      <c r="O107" s="198"/>
      <c r="P107" s="198"/>
      <c r="Q107" s="198"/>
      <c r="R107" s="201"/>
      <c r="S107" s="157"/>
      <c r="T107" s="97"/>
      <c r="U107" s="97"/>
      <c r="V107" s="97"/>
      <c r="W107" s="97"/>
      <c r="X107" s="97"/>
      <c r="Y107" s="97"/>
      <c r="Z107" s="97"/>
      <c r="AA107" s="97"/>
      <c r="AB107" s="97"/>
      <c r="AC107" s="97"/>
      <c r="AD107" s="169"/>
      <c r="AT107" s="6"/>
      <c r="AU107" s="6"/>
      <c r="AV107" s="6"/>
      <c r="AW107" s="2"/>
      <c r="BF107" s="1"/>
      <c r="BH107" s="1"/>
      <c r="BI107" s="1"/>
      <c r="BJ107" s="1"/>
      <c r="BK107" s="1"/>
      <c r="BL107" s="1"/>
      <c r="BM107" s="1"/>
      <c r="BN107" s="1"/>
      <c r="BO107" s="1"/>
    </row>
    <row r="108" spans="3:67" ht="17.100000000000001" customHeight="1" x14ac:dyDescent="0.15">
      <c r="C108" s="501"/>
      <c r="D108" s="511"/>
      <c r="E108" s="510"/>
      <c r="F108" s="494" t="s">
        <v>498</v>
      </c>
      <c r="G108" s="508"/>
      <c r="H108" s="508"/>
      <c r="I108" s="509"/>
      <c r="J108" s="197"/>
      <c r="K108" s="198"/>
      <c r="L108" s="198"/>
      <c r="M108" s="197"/>
      <c r="N108" s="198"/>
      <c r="O108" s="199" t="s">
        <v>418</v>
      </c>
      <c r="P108" s="537" t="s">
        <v>329</v>
      </c>
      <c r="Q108" s="537"/>
      <c r="R108" s="538"/>
      <c r="S108" s="91"/>
      <c r="T108" s="92"/>
      <c r="U108" s="92"/>
      <c r="V108" s="92"/>
      <c r="W108" s="92"/>
      <c r="X108" s="92"/>
      <c r="Y108" s="92"/>
      <c r="Z108" s="92"/>
      <c r="AA108" s="92"/>
      <c r="AB108" s="92"/>
      <c r="AC108" s="92"/>
      <c r="AD108" s="440"/>
      <c r="AF108" s="42" t="str">
        <f>+O108</f>
        <v>□</v>
      </c>
      <c r="AI108" s="45" t="str">
        <f>IF(AF108&amp;AF109&amp;AF110="■□□","◎無し",IF(AF108&amp;AF109&amp;AF110="□■□","●適合",IF(AF108&amp;AF109&amp;AF110="□□■","◆未達",IF(AF108&amp;AF109&amp;AF110="□□□","■未答","▼矛盾"))))</f>
        <v>■未答</v>
      </c>
      <c r="AJ108" s="61"/>
      <c r="AM108" s="37" t="s">
        <v>110</v>
      </c>
      <c r="AN108" s="46" t="s">
        <v>425</v>
      </c>
      <c r="AO108" s="46" t="s">
        <v>424</v>
      </c>
      <c r="AP108" s="46" t="s">
        <v>423</v>
      </c>
      <c r="AQ108" s="46" t="s">
        <v>422</v>
      </c>
      <c r="AR108" s="46" t="s">
        <v>90</v>
      </c>
      <c r="AS108" s="6"/>
      <c r="AT108" s="6"/>
      <c r="AU108" s="6"/>
      <c r="AV108" s="6"/>
      <c r="AW108" s="2"/>
      <c r="BF108" s="1"/>
      <c r="BH108" s="1"/>
      <c r="BI108" s="1"/>
      <c r="BJ108" s="1"/>
      <c r="BK108" s="1"/>
      <c r="BL108" s="1"/>
      <c r="BM108" s="1"/>
      <c r="BN108" s="1"/>
      <c r="BO108" s="1"/>
    </row>
    <row r="109" spans="3:67" ht="17.100000000000001" customHeight="1" x14ac:dyDescent="0.15">
      <c r="C109" s="501"/>
      <c r="D109" s="511"/>
      <c r="E109" s="510"/>
      <c r="F109" s="510"/>
      <c r="G109" s="511"/>
      <c r="H109" s="511"/>
      <c r="I109" s="512"/>
      <c r="J109" s="168" t="s">
        <v>428</v>
      </c>
      <c r="K109" s="456" t="s">
        <v>330</v>
      </c>
      <c r="L109" s="456"/>
      <c r="M109" s="456"/>
      <c r="N109" s="456"/>
      <c r="O109" s="456"/>
      <c r="P109" s="456"/>
      <c r="Q109" s="456"/>
      <c r="R109" s="457"/>
      <c r="S109" s="157"/>
      <c r="T109" s="97"/>
      <c r="U109" s="97"/>
      <c r="V109" s="97"/>
      <c r="W109" s="97"/>
      <c r="X109" s="97"/>
      <c r="Y109" s="97"/>
      <c r="Z109" s="97"/>
      <c r="AA109" s="97"/>
      <c r="AB109" s="97"/>
      <c r="AC109" s="97"/>
      <c r="AD109" s="441"/>
      <c r="AF109" s="1" t="str">
        <f>+J109</f>
        <v>□</v>
      </c>
      <c r="AM109" s="37"/>
      <c r="AN109" s="43" t="s">
        <v>64</v>
      </c>
      <c r="AO109" s="43" t="s">
        <v>65</v>
      </c>
      <c r="AP109" s="43" t="s">
        <v>66</v>
      </c>
      <c r="AQ109" s="45" t="s">
        <v>91</v>
      </c>
      <c r="AR109" s="45" t="s">
        <v>67</v>
      </c>
      <c r="AS109" s="9"/>
      <c r="AT109" s="9"/>
      <c r="AU109" s="9"/>
      <c r="AV109" s="9"/>
      <c r="BH109" s="1"/>
      <c r="BI109" s="1"/>
      <c r="BJ109" s="1"/>
      <c r="BK109" s="1"/>
      <c r="BL109" s="1"/>
      <c r="BM109" s="1"/>
      <c r="BN109" s="1"/>
      <c r="BO109" s="1"/>
    </row>
    <row r="110" spans="3:67" ht="17.100000000000001" customHeight="1" x14ac:dyDescent="0.15">
      <c r="C110" s="501"/>
      <c r="D110" s="511"/>
      <c r="E110" s="510"/>
      <c r="F110" s="513"/>
      <c r="G110" s="514"/>
      <c r="H110" s="514"/>
      <c r="I110" s="515"/>
      <c r="J110" s="170" t="s">
        <v>428</v>
      </c>
      <c r="K110" s="486" t="s">
        <v>331</v>
      </c>
      <c r="L110" s="486"/>
      <c r="M110" s="486"/>
      <c r="N110" s="486"/>
      <c r="O110" s="486"/>
      <c r="P110" s="486"/>
      <c r="Q110" s="486"/>
      <c r="R110" s="487"/>
      <c r="S110" s="87"/>
      <c r="T110" s="88"/>
      <c r="U110" s="88"/>
      <c r="V110" s="88"/>
      <c r="W110" s="88"/>
      <c r="X110" s="88"/>
      <c r="Y110" s="88"/>
      <c r="Z110" s="88"/>
      <c r="AA110" s="88"/>
      <c r="AB110" s="88"/>
      <c r="AC110" s="88"/>
      <c r="AD110" s="442"/>
      <c r="AF110" s="1" t="str">
        <f>+J110</f>
        <v>□</v>
      </c>
      <c r="AS110" s="9"/>
      <c r="AT110" s="9"/>
      <c r="AU110" s="9"/>
      <c r="AV110" s="9"/>
      <c r="BH110" s="1"/>
      <c r="BI110" s="1"/>
      <c r="BJ110" s="1"/>
      <c r="BK110" s="1"/>
      <c r="BL110" s="1"/>
      <c r="BM110" s="1"/>
      <c r="BN110" s="1"/>
      <c r="BO110" s="1"/>
    </row>
    <row r="111" spans="3:67" ht="17.100000000000001" customHeight="1" x14ac:dyDescent="0.15">
      <c r="C111" s="501"/>
      <c r="D111" s="511"/>
      <c r="E111" s="510"/>
      <c r="F111" s="494" t="s">
        <v>448</v>
      </c>
      <c r="G111" s="508"/>
      <c r="H111" s="508"/>
      <c r="I111" s="509"/>
      <c r="J111" s="197"/>
      <c r="K111" s="198"/>
      <c r="L111" s="198"/>
      <c r="M111" s="197"/>
      <c r="N111" s="198"/>
      <c r="O111" s="199" t="s">
        <v>418</v>
      </c>
      <c r="P111" s="537" t="s">
        <v>329</v>
      </c>
      <c r="Q111" s="537"/>
      <c r="R111" s="538"/>
      <c r="S111" s="200" t="s">
        <v>418</v>
      </c>
      <c r="T111" s="667" t="s">
        <v>332</v>
      </c>
      <c r="U111" s="667"/>
      <c r="V111" s="667"/>
      <c r="W111" s="667"/>
      <c r="X111" s="667"/>
      <c r="Y111" s="667"/>
      <c r="Z111" s="667"/>
      <c r="AA111" s="667"/>
      <c r="AB111" s="667"/>
      <c r="AC111" s="668"/>
      <c r="AD111" s="440"/>
      <c r="AF111" s="42" t="str">
        <f>+O111</f>
        <v>□</v>
      </c>
      <c r="AI111" s="45" t="str">
        <f>IF(AF111&amp;AF112&amp;AF113="■□□","◎無し",IF(AF111&amp;AF112&amp;AF113="□■□","●適合",IF(AF111&amp;AF112&amp;AF113="□□■","◆未達",IF(AF111&amp;AF112&amp;AF113="□□□","■未答","▼矛盾"))))</f>
        <v>■未答</v>
      </c>
      <c r="AJ111" s="61"/>
      <c r="AM111" s="37" t="s">
        <v>110</v>
      </c>
      <c r="AN111" s="46" t="s">
        <v>425</v>
      </c>
      <c r="AO111" s="46" t="s">
        <v>424</v>
      </c>
      <c r="AP111" s="46" t="s">
        <v>423</v>
      </c>
      <c r="AQ111" s="46" t="s">
        <v>422</v>
      </c>
      <c r="AR111" s="46" t="s">
        <v>90</v>
      </c>
      <c r="AS111" s="6"/>
      <c r="AT111" s="9"/>
      <c r="AU111" s="9"/>
      <c r="AV111" s="9"/>
      <c r="BH111" s="1"/>
      <c r="BI111" s="1"/>
      <c r="BJ111" s="1"/>
      <c r="BK111" s="1"/>
      <c r="BL111" s="1"/>
      <c r="BM111" s="1"/>
      <c r="BN111" s="1"/>
      <c r="BO111" s="1"/>
    </row>
    <row r="112" spans="3:67" ht="17.100000000000001" customHeight="1" x14ac:dyDescent="0.15">
      <c r="C112" s="501"/>
      <c r="D112" s="511"/>
      <c r="E112" s="510"/>
      <c r="F112" s="510"/>
      <c r="G112" s="511"/>
      <c r="H112" s="511"/>
      <c r="I112" s="512"/>
      <c r="J112" s="168" t="s">
        <v>428</v>
      </c>
      <c r="K112" s="456" t="s">
        <v>334</v>
      </c>
      <c r="L112" s="456"/>
      <c r="M112" s="456"/>
      <c r="N112" s="456"/>
      <c r="O112" s="456"/>
      <c r="P112" s="456"/>
      <c r="Q112" s="456"/>
      <c r="R112" s="457"/>
      <c r="S112" s="40" t="s">
        <v>418</v>
      </c>
      <c r="T112" s="429" t="s">
        <v>336</v>
      </c>
      <c r="U112" s="429"/>
      <c r="V112" s="429"/>
      <c r="W112" s="429"/>
      <c r="X112" s="429"/>
      <c r="Y112" s="429"/>
      <c r="Z112" s="429"/>
      <c r="AA112" s="429"/>
      <c r="AB112" s="429"/>
      <c r="AC112" s="430"/>
      <c r="AD112" s="441"/>
      <c r="AF112" s="1" t="str">
        <f>+J112</f>
        <v>□</v>
      </c>
      <c r="AM112" s="37"/>
      <c r="AN112" s="43" t="s">
        <v>64</v>
      </c>
      <c r="AO112" s="43" t="s">
        <v>65</v>
      </c>
      <c r="AP112" s="43" t="s">
        <v>66</v>
      </c>
      <c r="AQ112" s="45" t="s">
        <v>91</v>
      </c>
      <c r="AR112" s="45" t="s">
        <v>67</v>
      </c>
      <c r="AS112" s="9"/>
      <c r="AT112" s="9"/>
      <c r="AU112" s="9"/>
      <c r="AV112" s="9"/>
      <c r="BH112" s="1"/>
      <c r="BI112" s="1"/>
      <c r="BJ112" s="1"/>
      <c r="BK112" s="1"/>
      <c r="BL112" s="1"/>
      <c r="BM112" s="1"/>
      <c r="BN112" s="1"/>
      <c r="BO112" s="1"/>
    </row>
    <row r="113" spans="3:67" ht="17.100000000000001" customHeight="1" x14ac:dyDescent="0.15">
      <c r="C113" s="501"/>
      <c r="D113" s="511"/>
      <c r="E113" s="510"/>
      <c r="F113" s="510"/>
      <c r="G113" s="514"/>
      <c r="H113" s="514"/>
      <c r="I113" s="515"/>
      <c r="J113" s="170" t="s">
        <v>428</v>
      </c>
      <c r="K113" s="486" t="s">
        <v>337</v>
      </c>
      <c r="L113" s="486"/>
      <c r="M113" s="486"/>
      <c r="N113" s="486"/>
      <c r="O113" s="486"/>
      <c r="P113" s="486"/>
      <c r="Q113" s="486"/>
      <c r="R113" s="487"/>
      <c r="S113" s="87"/>
      <c r="T113" s="88"/>
      <c r="U113" s="88"/>
      <c r="V113" s="88"/>
      <c r="W113" s="88"/>
      <c r="X113" s="88"/>
      <c r="Y113" s="88"/>
      <c r="Z113" s="88"/>
      <c r="AA113" s="88"/>
      <c r="AB113" s="88"/>
      <c r="AC113" s="90"/>
      <c r="AD113" s="441"/>
      <c r="AF113" s="1" t="str">
        <f>+J113</f>
        <v>□</v>
      </c>
      <c r="AS113" s="9"/>
      <c r="AT113" s="9"/>
      <c r="AU113" s="9"/>
      <c r="AV113" s="9"/>
      <c r="BH113" s="1"/>
      <c r="BI113" s="1"/>
      <c r="BJ113" s="1"/>
      <c r="BK113" s="1"/>
      <c r="BL113" s="1"/>
      <c r="BM113" s="1"/>
      <c r="BN113" s="1"/>
      <c r="BO113" s="1"/>
    </row>
    <row r="114" spans="3:67" ht="21.75" customHeight="1" x14ac:dyDescent="0.15">
      <c r="C114" s="501"/>
      <c r="D114" s="511"/>
      <c r="E114" s="510"/>
      <c r="F114" s="566"/>
      <c r="G114" s="508" t="s">
        <v>499</v>
      </c>
      <c r="H114" s="508"/>
      <c r="I114" s="509"/>
      <c r="J114" s="106"/>
      <c r="K114" s="106"/>
      <c r="L114" s="106"/>
      <c r="M114" s="106"/>
      <c r="N114" s="106"/>
      <c r="O114" s="197"/>
      <c r="P114" s="198"/>
      <c r="Q114" s="198"/>
      <c r="R114" s="201"/>
      <c r="S114" s="91"/>
      <c r="T114" s="92"/>
      <c r="U114" s="202"/>
      <c r="V114" s="92"/>
      <c r="W114" s="92"/>
      <c r="X114" s="92"/>
      <c r="Y114" s="203"/>
      <c r="Z114" s="203"/>
      <c r="AA114" s="203"/>
      <c r="AB114" s="92"/>
      <c r="AC114" s="80" t="s">
        <v>109</v>
      </c>
      <c r="AD114" s="441"/>
      <c r="AF114" s="9"/>
      <c r="AG114" s="9"/>
      <c r="AH114" s="9"/>
      <c r="AI114" s="6"/>
      <c r="AJ114" s="6"/>
      <c r="AK114" s="6"/>
      <c r="AL114" s="6"/>
      <c r="AM114" s="6"/>
      <c r="AN114" s="6"/>
      <c r="AO114" s="6"/>
      <c r="AP114" s="6"/>
      <c r="AQ114" s="6"/>
      <c r="AR114" s="9"/>
      <c r="AS114" s="9"/>
      <c r="AT114" s="9"/>
      <c r="AU114" s="9"/>
      <c r="AV114" s="9"/>
      <c r="BH114" s="1"/>
      <c r="BI114" s="1"/>
      <c r="BJ114" s="1"/>
      <c r="BK114" s="1"/>
      <c r="BL114" s="1"/>
      <c r="BM114" s="1"/>
      <c r="BN114" s="1"/>
      <c r="BO114" s="1"/>
    </row>
    <row r="115" spans="3:67" ht="17.100000000000001" customHeight="1" x14ac:dyDescent="0.15">
      <c r="C115" s="501"/>
      <c r="D115" s="511"/>
      <c r="E115" s="510"/>
      <c r="F115" s="566"/>
      <c r="G115" s="511"/>
      <c r="H115" s="511"/>
      <c r="I115" s="512"/>
      <c r="J115" s="95"/>
      <c r="K115" s="95"/>
      <c r="L115" s="95"/>
      <c r="M115" s="95"/>
      <c r="N115" s="95"/>
      <c r="O115" s="168" t="s">
        <v>418</v>
      </c>
      <c r="P115" s="456" t="s">
        <v>329</v>
      </c>
      <c r="Q115" s="456"/>
      <c r="R115" s="457"/>
      <c r="S115" s="157"/>
      <c r="T115" s="97"/>
      <c r="U115" s="9" t="s">
        <v>338</v>
      </c>
      <c r="V115" s="97"/>
      <c r="W115" s="97"/>
      <c r="X115" s="97"/>
      <c r="Y115" s="431"/>
      <c r="Z115" s="431"/>
      <c r="AA115" s="431"/>
      <c r="AB115" s="97" t="s">
        <v>426</v>
      </c>
      <c r="AC115" s="99"/>
      <c r="AD115" s="441"/>
      <c r="AF115" s="42" t="str">
        <f>+O115</f>
        <v>□</v>
      </c>
      <c r="AI115" s="45" t="str">
        <f>IF(AF115&amp;AF116&amp;AF117="■□□","◎無し",IF(AF115&amp;AF116&amp;AF117="□■□","●適合",IF(AF115&amp;AF116&amp;AF117="□□■","◆未達",IF(AF115&amp;AF116&amp;AF117="□□□","■未答","▼矛盾"))))</f>
        <v>■未答</v>
      </c>
      <c r="AJ115" s="61"/>
      <c r="AM115" s="37" t="s">
        <v>110</v>
      </c>
      <c r="AN115" s="46" t="s">
        <v>425</v>
      </c>
      <c r="AO115" s="46" t="s">
        <v>424</v>
      </c>
      <c r="AP115" s="46" t="s">
        <v>423</v>
      </c>
      <c r="AQ115" s="46" t="s">
        <v>422</v>
      </c>
      <c r="AR115" s="46" t="s">
        <v>90</v>
      </c>
      <c r="AS115" s="138"/>
      <c r="AT115" s="9"/>
      <c r="AU115" s="9"/>
      <c r="AV115" s="9"/>
      <c r="BH115" s="1"/>
      <c r="BI115" s="1"/>
      <c r="BJ115" s="1"/>
      <c r="BK115" s="1"/>
      <c r="BL115" s="1"/>
      <c r="BM115" s="1"/>
      <c r="BN115" s="1"/>
      <c r="BO115" s="1"/>
    </row>
    <row r="116" spans="3:67" ht="17.100000000000001" customHeight="1" x14ac:dyDescent="0.15">
      <c r="C116" s="501"/>
      <c r="D116" s="511"/>
      <c r="E116" s="510"/>
      <c r="F116" s="566"/>
      <c r="G116" s="511"/>
      <c r="H116" s="511"/>
      <c r="I116" s="512"/>
      <c r="J116" s="63" t="s">
        <v>418</v>
      </c>
      <c r="K116" s="456" t="s">
        <v>191</v>
      </c>
      <c r="L116" s="456"/>
      <c r="M116" s="456"/>
      <c r="N116" s="456"/>
      <c r="O116" s="456"/>
      <c r="P116" s="456"/>
      <c r="Q116" s="456"/>
      <c r="R116" s="457"/>
      <c r="S116" s="40" t="s">
        <v>418</v>
      </c>
      <c r="T116" s="429" t="s">
        <v>341</v>
      </c>
      <c r="U116" s="429"/>
      <c r="V116" s="429"/>
      <c r="W116" s="429"/>
      <c r="X116" s="429"/>
      <c r="Y116" s="429"/>
      <c r="Z116" s="429"/>
      <c r="AA116" s="429"/>
      <c r="AB116" s="429"/>
      <c r="AC116" s="430"/>
      <c r="AD116" s="441"/>
      <c r="AF116" s="1" t="str">
        <f>+J116</f>
        <v>□</v>
      </c>
      <c r="AI116" s="113" t="s">
        <v>202</v>
      </c>
      <c r="AK116" s="204" t="str">
        <f>IF(Y115&gt;0,IF(Y115&gt;80,12,8),"(未答)")</f>
        <v>(未答)</v>
      </c>
      <c r="AM116" s="37"/>
      <c r="AN116" s="43" t="s">
        <v>64</v>
      </c>
      <c r="AO116" s="43" t="s">
        <v>65</v>
      </c>
      <c r="AP116" s="43" t="s">
        <v>66</v>
      </c>
      <c r="AQ116" s="45" t="s">
        <v>91</v>
      </c>
      <c r="AR116" s="45" t="s">
        <v>67</v>
      </c>
      <c r="AS116" s="61"/>
      <c r="AT116" s="9"/>
      <c r="AU116" s="9"/>
      <c r="AV116" s="9"/>
      <c r="BH116" s="1"/>
      <c r="BI116" s="1"/>
      <c r="BJ116" s="1"/>
      <c r="BK116" s="1"/>
      <c r="BL116" s="1"/>
      <c r="BM116" s="1"/>
      <c r="BN116" s="1"/>
      <c r="BO116" s="1"/>
    </row>
    <row r="117" spans="3:67" ht="17.100000000000001" customHeight="1" x14ac:dyDescent="0.15">
      <c r="C117" s="501"/>
      <c r="D117" s="511"/>
      <c r="E117" s="510"/>
      <c r="F117" s="566"/>
      <c r="G117" s="511"/>
      <c r="H117" s="511"/>
      <c r="I117" s="512"/>
      <c r="J117" s="63" t="s">
        <v>418</v>
      </c>
      <c r="K117" s="456" t="s">
        <v>194</v>
      </c>
      <c r="L117" s="456"/>
      <c r="M117" s="456"/>
      <c r="N117" s="456"/>
      <c r="O117" s="456"/>
      <c r="P117" s="456"/>
      <c r="Q117" s="456"/>
      <c r="R117" s="457"/>
      <c r="S117" s="40" t="s">
        <v>418</v>
      </c>
      <c r="T117" s="429" t="s">
        <v>447</v>
      </c>
      <c r="U117" s="429"/>
      <c r="V117" s="429"/>
      <c r="W117" s="429"/>
      <c r="X117" s="429"/>
      <c r="Y117" s="429"/>
      <c r="Z117" s="429"/>
      <c r="AA117" s="429"/>
      <c r="AB117" s="429"/>
      <c r="AC117" s="430"/>
      <c r="AD117" s="441"/>
      <c r="AF117" s="1" t="str">
        <f>+J117</f>
        <v>□</v>
      </c>
      <c r="AI117" s="113" t="s">
        <v>343</v>
      </c>
      <c r="AK117" s="45" t="str">
        <f>IF(AA118&gt;0,IF(AA118&lt;AK116,"◆未達","●適合"),"■未答")</f>
        <v>■未答</v>
      </c>
      <c r="AS117" s="9"/>
      <c r="AT117" s="9"/>
      <c r="AU117" s="9"/>
      <c r="AV117" s="9"/>
      <c r="BH117" s="1"/>
      <c r="BI117" s="1"/>
      <c r="BJ117" s="1"/>
      <c r="BK117" s="1"/>
      <c r="BL117" s="1"/>
      <c r="BM117" s="1"/>
      <c r="BN117" s="1"/>
      <c r="BO117" s="1"/>
    </row>
    <row r="118" spans="3:67" ht="17.100000000000001" customHeight="1" x14ac:dyDescent="0.15">
      <c r="C118" s="501"/>
      <c r="D118" s="511"/>
      <c r="E118" s="510"/>
      <c r="F118" s="566"/>
      <c r="G118" s="514"/>
      <c r="H118" s="514"/>
      <c r="I118" s="515"/>
      <c r="J118" s="101"/>
      <c r="K118" s="101"/>
      <c r="L118" s="101"/>
      <c r="M118" s="101"/>
      <c r="N118" s="101"/>
      <c r="O118" s="101"/>
      <c r="P118" s="101"/>
      <c r="Q118" s="101"/>
      <c r="R118" s="102"/>
      <c r="S118" s="87"/>
      <c r="T118" s="88"/>
      <c r="U118" s="88" t="s">
        <v>344</v>
      </c>
      <c r="V118" s="88"/>
      <c r="W118" s="88"/>
      <c r="X118" s="88"/>
      <c r="Y118" s="89"/>
      <c r="Z118" s="88" t="s">
        <v>446</v>
      </c>
      <c r="AA118" s="69"/>
      <c r="AB118" s="69"/>
      <c r="AC118" s="90"/>
      <c r="AD118" s="441"/>
      <c r="AF118" s="9"/>
      <c r="AG118" s="9"/>
      <c r="AH118" s="9"/>
      <c r="AI118" s="6"/>
      <c r="AJ118" s="6"/>
      <c r="AK118" s="6"/>
      <c r="AL118" s="6"/>
      <c r="AM118" s="6"/>
      <c r="AN118" s="6"/>
      <c r="AO118" s="6"/>
      <c r="AP118" s="6"/>
      <c r="AQ118" s="6"/>
      <c r="AR118" s="9"/>
      <c r="AS118" s="9"/>
      <c r="AT118" s="9"/>
      <c r="AU118" s="9"/>
      <c r="AV118" s="9"/>
      <c r="BH118" s="1"/>
      <c r="BI118" s="1"/>
      <c r="BJ118" s="1"/>
      <c r="BK118" s="1"/>
      <c r="BL118" s="1"/>
      <c r="BM118" s="1"/>
      <c r="BN118" s="1"/>
      <c r="BO118" s="1"/>
    </row>
    <row r="119" spans="3:67" ht="22.15" customHeight="1" x14ac:dyDescent="0.15">
      <c r="C119" s="501"/>
      <c r="D119" s="511"/>
      <c r="E119" s="510"/>
      <c r="F119" s="566"/>
      <c r="G119" s="508" t="s">
        <v>500</v>
      </c>
      <c r="H119" s="508"/>
      <c r="I119" s="509"/>
      <c r="J119" s="197"/>
      <c r="K119" s="198"/>
      <c r="L119" s="198"/>
      <c r="M119" s="197"/>
      <c r="N119" s="198"/>
      <c r="O119" s="199" t="s">
        <v>418</v>
      </c>
      <c r="P119" s="537" t="s">
        <v>329</v>
      </c>
      <c r="Q119" s="537"/>
      <c r="R119" s="538"/>
      <c r="S119" s="91"/>
      <c r="T119" s="92"/>
      <c r="U119" s="92"/>
      <c r="V119" s="92"/>
      <c r="W119" s="92"/>
      <c r="X119" s="92"/>
      <c r="Y119" s="92"/>
      <c r="Z119" s="92"/>
      <c r="AA119" s="92"/>
      <c r="AB119" s="79"/>
      <c r="AC119" s="80" t="s">
        <v>109</v>
      </c>
      <c r="AD119" s="441"/>
      <c r="AF119" s="42" t="str">
        <f>+J120</f>
        <v>□</v>
      </c>
      <c r="AI119" s="45" t="str">
        <f>IF(AF119&amp;AF120&amp;AF121="■□□","◎無し",IF(AF119&amp;AF120&amp;AF121="□■□","●適合",IF(AF119&amp;AF120&amp;AF121="□□■","◆未達",IF(AF119&amp;AF120&amp;AF121="□□□","■未答","▼矛盾"))))</f>
        <v>■未答</v>
      </c>
      <c r="AJ119" s="61"/>
      <c r="AM119" s="37" t="s">
        <v>110</v>
      </c>
      <c r="AN119" s="46" t="s">
        <v>425</v>
      </c>
      <c r="AO119" s="46" t="s">
        <v>424</v>
      </c>
      <c r="AP119" s="46" t="s">
        <v>423</v>
      </c>
      <c r="AQ119" s="46" t="s">
        <v>422</v>
      </c>
      <c r="AR119" s="46" t="s">
        <v>90</v>
      </c>
      <c r="AS119" s="9"/>
      <c r="AT119" s="9"/>
      <c r="AU119" s="9"/>
      <c r="AV119" s="9"/>
      <c r="BH119" s="1"/>
      <c r="BI119" s="1"/>
      <c r="BJ119" s="1"/>
      <c r="BK119" s="1"/>
      <c r="BL119" s="1"/>
      <c r="BM119" s="1"/>
      <c r="BN119" s="1"/>
      <c r="BO119" s="1"/>
    </row>
    <row r="120" spans="3:67" ht="22.15" customHeight="1" x14ac:dyDescent="0.15">
      <c r="C120" s="501"/>
      <c r="D120" s="511"/>
      <c r="E120" s="510"/>
      <c r="F120" s="566"/>
      <c r="G120" s="511"/>
      <c r="H120" s="514"/>
      <c r="I120" s="515"/>
      <c r="J120" s="170" t="s">
        <v>428</v>
      </c>
      <c r="K120" s="486" t="s">
        <v>311</v>
      </c>
      <c r="L120" s="486"/>
      <c r="M120" s="170" t="s">
        <v>418</v>
      </c>
      <c r="N120" s="486" t="s">
        <v>312</v>
      </c>
      <c r="O120" s="486"/>
      <c r="P120" s="486"/>
      <c r="Q120" s="101"/>
      <c r="R120" s="102"/>
      <c r="S120" s="157"/>
      <c r="T120" s="97"/>
      <c r="U120" s="97"/>
      <c r="V120" s="97"/>
      <c r="W120" s="638"/>
      <c r="X120" s="638"/>
      <c r="Y120" s="97"/>
      <c r="Z120" s="97"/>
      <c r="AA120" s="49"/>
      <c r="AB120" s="49"/>
      <c r="AC120" s="81"/>
      <c r="AD120" s="441"/>
      <c r="AF120" s="1" t="str">
        <f>+J122</f>
        <v>□</v>
      </c>
      <c r="AM120" s="37"/>
      <c r="AN120" s="43" t="s">
        <v>64</v>
      </c>
      <c r="AO120" s="43" t="s">
        <v>65</v>
      </c>
      <c r="AP120" s="43" t="s">
        <v>66</v>
      </c>
      <c r="AQ120" s="45" t="s">
        <v>91</v>
      </c>
      <c r="AR120" s="45" t="s">
        <v>67</v>
      </c>
      <c r="AS120" s="9"/>
      <c r="AT120" s="9"/>
      <c r="AU120" s="9"/>
      <c r="AV120" s="9"/>
      <c r="BH120" s="1"/>
      <c r="BI120" s="1"/>
      <c r="BJ120" s="1"/>
      <c r="BK120" s="1"/>
      <c r="BL120" s="1"/>
      <c r="BM120" s="1"/>
      <c r="BN120" s="1"/>
      <c r="BO120" s="1"/>
    </row>
    <row r="121" spans="3:67" ht="20.100000000000001" customHeight="1" x14ac:dyDescent="0.15">
      <c r="C121" s="501"/>
      <c r="D121" s="511"/>
      <c r="E121" s="510"/>
      <c r="F121" s="566"/>
      <c r="G121" s="566" t="s">
        <v>445</v>
      </c>
      <c r="H121" s="508" t="s">
        <v>47</v>
      </c>
      <c r="I121" s="509"/>
      <c r="J121" s="105"/>
      <c r="K121" s="198"/>
      <c r="L121" s="198"/>
      <c r="M121" s="198"/>
      <c r="N121" s="198"/>
      <c r="O121" s="199" t="s">
        <v>418</v>
      </c>
      <c r="P121" s="537" t="s">
        <v>329</v>
      </c>
      <c r="Q121" s="537"/>
      <c r="R121" s="537"/>
      <c r="S121" s="436" t="s">
        <v>208</v>
      </c>
      <c r="T121" s="429"/>
      <c r="U121" s="429"/>
      <c r="V121" s="429"/>
      <c r="W121" s="431"/>
      <c r="X121" s="431"/>
      <c r="Y121" s="49" t="s">
        <v>426</v>
      </c>
      <c r="Z121" s="49"/>
      <c r="AA121" s="49"/>
      <c r="AB121" s="49"/>
      <c r="AC121" s="81"/>
      <c r="AD121" s="441"/>
      <c r="AF121" s="1" t="str">
        <f>+J123</f>
        <v>□</v>
      </c>
      <c r="AS121" s="9"/>
      <c r="AT121" s="9"/>
      <c r="AU121" s="9"/>
      <c r="AV121" s="9"/>
      <c r="BH121" s="1"/>
      <c r="BI121" s="1"/>
      <c r="BJ121" s="1"/>
      <c r="BK121" s="1"/>
      <c r="BL121" s="1"/>
      <c r="BM121" s="1"/>
      <c r="BN121" s="1"/>
      <c r="BO121" s="1"/>
    </row>
    <row r="122" spans="3:67" ht="20.100000000000001" customHeight="1" x14ac:dyDescent="0.15">
      <c r="C122" s="501"/>
      <c r="D122" s="511"/>
      <c r="E122" s="510"/>
      <c r="F122" s="566"/>
      <c r="G122" s="566"/>
      <c r="H122" s="511"/>
      <c r="I122" s="512"/>
      <c r="J122" s="63" t="s">
        <v>418</v>
      </c>
      <c r="K122" s="456" t="s">
        <v>349</v>
      </c>
      <c r="L122" s="456"/>
      <c r="M122" s="456"/>
      <c r="N122" s="456"/>
      <c r="O122" s="456"/>
      <c r="P122" s="456"/>
      <c r="Q122" s="456"/>
      <c r="R122" s="457"/>
      <c r="S122" s="436" t="s">
        <v>212</v>
      </c>
      <c r="T122" s="429"/>
      <c r="U122" s="429"/>
      <c r="V122" s="429"/>
      <c r="W122" s="431"/>
      <c r="X122" s="431"/>
      <c r="Y122" s="49" t="s">
        <v>426</v>
      </c>
      <c r="Z122" s="450" t="str">
        <f>IF(W122&gt;0,IF(W122&lt;240,"&lt;240",""),"")</f>
        <v/>
      </c>
      <c r="AA122" s="450"/>
      <c r="AB122" s="49"/>
      <c r="AC122" s="81"/>
      <c r="AD122" s="441"/>
      <c r="AF122" s="9"/>
      <c r="AG122" s="9"/>
      <c r="AH122" s="9"/>
      <c r="AI122" s="160" t="s">
        <v>213</v>
      </c>
      <c r="AK122" s="45" t="str">
        <f>IF(W122&gt;0,IF(W122&lt;195,"◆195未満","●適合"),"■未答")</f>
        <v>■未答</v>
      </c>
      <c r="AL122" s="6"/>
      <c r="AM122" s="6"/>
      <c r="AN122" s="6"/>
      <c r="AO122" s="6"/>
      <c r="AP122" s="6"/>
      <c r="AQ122" s="6"/>
      <c r="AR122" s="9"/>
      <c r="AS122" s="9"/>
      <c r="AT122" s="9"/>
      <c r="AU122" s="9"/>
      <c r="AV122" s="9"/>
      <c r="BF122" s="1"/>
      <c r="BH122" s="1"/>
      <c r="BI122" s="1"/>
      <c r="BJ122" s="1"/>
      <c r="BK122" s="1"/>
      <c r="BL122" s="1"/>
      <c r="BM122" s="1"/>
      <c r="BN122" s="1"/>
      <c r="BO122" s="1"/>
    </row>
    <row r="123" spans="3:67" ht="20.100000000000001" customHeight="1" x14ac:dyDescent="0.15">
      <c r="C123" s="501"/>
      <c r="D123" s="511"/>
      <c r="E123" s="510"/>
      <c r="F123" s="566"/>
      <c r="G123" s="566"/>
      <c r="H123" s="514"/>
      <c r="I123" s="515"/>
      <c r="J123" s="63" t="s">
        <v>418</v>
      </c>
      <c r="K123" s="456" t="s">
        <v>350</v>
      </c>
      <c r="L123" s="456"/>
      <c r="M123" s="456"/>
      <c r="N123" s="456"/>
      <c r="O123" s="456"/>
      <c r="P123" s="456"/>
      <c r="Q123" s="456"/>
      <c r="R123" s="457"/>
      <c r="S123" s="56"/>
      <c r="T123" s="636" t="s">
        <v>215</v>
      </c>
      <c r="U123" s="636"/>
      <c r="V123" s="636"/>
      <c r="W123" s="636"/>
      <c r="X123" s="636"/>
      <c r="Y123" s="636"/>
      <c r="Z123" s="452">
        <f>+X121*2+X122</f>
        <v>0</v>
      </c>
      <c r="AA123" s="452"/>
      <c r="AB123" s="49"/>
      <c r="AC123" s="81"/>
      <c r="AD123" s="441"/>
      <c r="AF123" s="9"/>
      <c r="AG123" s="9"/>
      <c r="AH123" s="9"/>
      <c r="AI123" s="160" t="s">
        <v>217</v>
      </c>
      <c r="AK123" s="45" t="str">
        <f>IF(Z123&gt;0,IF(AND(Z123&gt;=550,Z123&lt;=650),"●適合","◆未達"),"■未答")</f>
        <v>■未答</v>
      </c>
      <c r="AL123" s="6"/>
      <c r="AM123" s="6"/>
      <c r="AN123" s="6"/>
      <c r="AO123" s="6"/>
      <c r="AP123" s="6"/>
      <c r="AQ123" s="6"/>
      <c r="AR123" s="9"/>
      <c r="AS123" s="9"/>
      <c r="AT123" s="9"/>
      <c r="AU123" s="9"/>
      <c r="AV123" s="9"/>
      <c r="BF123" s="1"/>
      <c r="BH123" s="1"/>
      <c r="BI123" s="1"/>
      <c r="BJ123" s="1"/>
      <c r="BK123" s="1"/>
      <c r="BL123" s="1"/>
      <c r="BM123" s="1"/>
      <c r="BN123" s="1"/>
      <c r="BO123" s="1"/>
    </row>
    <row r="124" spans="3:67" ht="20.100000000000001" customHeight="1" x14ac:dyDescent="0.15">
      <c r="C124" s="501"/>
      <c r="D124" s="511"/>
      <c r="E124" s="510"/>
      <c r="F124" s="566"/>
      <c r="G124" s="566"/>
      <c r="H124" s="548" t="s">
        <v>427</v>
      </c>
      <c r="I124" s="583"/>
      <c r="J124" s="37"/>
      <c r="K124" s="37"/>
      <c r="L124" s="37"/>
      <c r="M124" s="37"/>
      <c r="N124" s="37"/>
      <c r="O124" s="37"/>
      <c r="P124" s="37"/>
      <c r="Q124" s="37"/>
      <c r="R124" s="86"/>
      <c r="S124" s="484" t="s">
        <v>218</v>
      </c>
      <c r="T124" s="485"/>
      <c r="U124" s="485"/>
      <c r="V124" s="485"/>
      <c r="W124" s="454"/>
      <c r="X124" s="454"/>
      <c r="Y124" s="70" t="s">
        <v>426</v>
      </c>
      <c r="Z124" s="438" t="str">
        <f>IF(W124&gt;30,"&gt;30","")</f>
        <v/>
      </c>
      <c r="AA124" s="438"/>
      <c r="AB124" s="70"/>
      <c r="AC124" s="205"/>
      <c r="AD124" s="441"/>
      <c r="AE124" s="142"/>
      <c r="AF124" s="246"/>
      <c r="AG124" s="246"/>
      <c r="AH124" s="246"/>
      <c r="AI124" s="113" t="s">
        <v>219</v>
      </c>
      <c r="AK124" s="45" t="str">
        <f>IF(W124&gt;0,IF(W124&gt;30,"◆30超過","●適合"),"■未答")</f>
        <v>■未答</v>
      </c>
      <c r="AL124" s="249"/>
      <c r="AM124" s="249"/>
      <c r="AN124" s="249"/>
      <c r="AO124" s="249"/>
      <c r="AP124" s="249"/>
      <c r="AQ124" s="249"/>
      <c r="AR124" s="246"/>
      <c r="AS124" s="246"/>
      <c r="AT124" s="246"/>
      <c r="AU124" s="246"/>
      <c r="AV124" s="246"/>
      <c r="AW124" s="142"/>
      <c r="AX124" s="142"/>
      <c r="AY124" s="142"/>
      <c r="AZ124" s="142"/>
      <c r="BA124" s="142"/>
      <c r="BB124" s="142"/>
      <c r="BC124" s="142"/>
      <c r="BD124" s="142"/>
      <c r="BF124" s="1"/>
      <c r="BH124" s="1"/>
      <c r="BI124" s="1"/>
      <c r="BJ124" s="1"/>
      <c r="BK124" s="1"/>
      <c r="BL124" s="1"/>
      <c r="BM124" s="1"/>
      <c r="BN124" s="1"/>
      <c r="BO124" s="1"/>
    </row>
    <row r="125" spans="3:67" ht="20.100000000000001" customHeight="1" x14ac:dyDescent="0.15">
      <c r="C125" s="501"/>
      <c r="D125" s="511"/>
      <c r="E125" s="510"/>
      <c r="F125" s="566"/>
      <c r="G125" s="566"/>
      <c r="H125" s="508" t="s">
        <v>421</v>
      </c>
      <c r="I125" s="509"/>
      <c r="J125" s="172"/>
      <c r="K125" s="106"/>
      <c r="L125" s="106"/>
      <c r="M125" s="106"/>
      <c r="N125" s="106"/>
      <c r="O125" s="106"/>
      <c r="P125" s="106"/>
      <c r="Q125" s="106"/>
      <c r="R125" s="95"/>
      <c r="S125" s="436" t="s">
        <v>353</v>
      </c>
      <c r="T125" s="429"/>
      <c r="U125" s="429"/>
      <c r="V125" s="429"/>
      <c r="W125" s="168" t="s">
        <v>418</v>
      </c>
      <c r="X125" s="49" t="s">
        <v>420</v>
      </c>
      <c r="Y125" s="49"/>
      <c r="Z125" s="168" t="s">
        <v>418</v>
      </c>
      <c r="AA125" s="49" t="s">
        <v>419</v>
      </c>
      <c r="AB125" s="49"/>
      <c r="AC125" s="81"/>
      <c r="AD125" s="441"/>
      <c r="AE125" s="142"/>
      <c r="AF125" s="246"/>
      <c r="AG125" s="246"/>
      <c r="AH125" s="246"/>
      <c r="AI125" s="61"/>
      <c r="AJ125" s="61"/>
      <c r="AK125" s="6"/>
      <c r="AL125" s="6"/>
      <c r="AM125" s="37"/>
      <c r="AN125" s="6"/>
      <c r="AO125" s="6"/>
      <c r="AP125" s="6"/>
      <c r="AQ125" s="6"/>
      <c r="AR125" s="6"/>
      <c r="AS125" s="246"/>
      <c r="AT125" s="246"/>
      <c r="AU125" s="246"/>
      <c r="AV125" s="246"/>
      <c r="AW125" s="142"/>
      <c r="AX125" s="142"/>
      <c r="AY125" s="142"/>
      <c r="AZ125" s="142"/>
      <c r="BA125" s="142"/>
      <c r="BB125" s="142"/>
      <c r="BC125" s="142"/>
      <c r="BD125" s="142"/>
      <c r="BF125" s="1"/>
      <c r="BH125" s="1"/>
      <c r="BI125" s="1"/>
      <c r="BJ125" s="1"/>
      <c r="BK125" s="1"/>
      <c r="BL125" s="1"/>
      <c r="BM125" s="1"/>
      <c r="BN125" s="1"/>
      <c r="BO125" s="1"/>
    </row>
    <row r="126" spans="3:67" ht="20.100000000000001" customHeight="1" x14ac:dyDescent="0.15">
      <c r="C126" s="501"/>
      <c r="D126" s="511"/>
      <c r="E126" s="510"/>
      <c r="F126" s="566"/>
      <c r="G126" s="566"/>
      <c r="H126" s="514"/>
      <c r="I126" s="515"/>
      <c r="J126" s="174"/>
      <c r="K126" s="95"/>
      <c r="L126" s="95"/>
      <c r="M126" s="95"/>
      <c r="N126" s="95"/>
      <c r="O126" s="168" t="s">
        <v>418</v>
      </c>
      <c r="P126" s="456" t="s">
        <v>329</v>
      </c>
      <c r="Q126" s="456"/>
      <c r="R126" s="456"/>
      <c r="S126" s="427" t="s">
        <v>356</v>
      </c>
      <c r="T126" s="428"/>
      <c r="U126" s="428"/>
      <c r="V126" s="428"/>
      <c r="W126" s="168" t="s">
        <v>418</v>
      </c>
      <c r="X126" s="97" t="s">
        <v>420</v>
      </c>
      <c r="Y126" s="97"/>
      <c r="Z126" s="168" t="s">
        <v>418</v>
      </c>
      <c r="AA126" s="97" t="s">
        <v>419</v>
      </c>
      <c r="AB126" s="97"/>
      <c r="AC126" s="99"/>
      <c r="AD126" s="441"/>
      <c r="AF126" s="246"/>
      <c r="AG126" s="9"/>
      <c r="AH126" s="9"/>
      <c r="AI126" s="6"/>
      <c r="AJ126" s="6"/>
      <c r="AK126" s="6"/>
      <c r="AL126" s="6"/>
      <c r="AM126" s="37"/>
      <c r="AN126" s="44"/>
      <c r="AO126" s="44"/>
      <c r="AP126" s="44"/>
      <c r="AQ126" s="61"/>
      <c r="AR126" s="61"/>
      <c r="AS126" s="9"/>
      <c r="AT126" s="9"/>
      <c r="AU126" s="9"/>
      <c r="AV126" s="9"/>
      <c r="BF126" s="1"/>
      <c r="BH126" s="1"/>
      <c r="BI126" s="1"/>
      <c r="BJ126" s="1"/>
      <c r="BK126" s="1"/>
      <c r="BL126" s="1"/>
      <c r="BM126" s="1"/>
      <c r="BN126" s="1"/>
      <c r="BO126" s="1"/>
    </row>
    <row r="127" spans="3:67" ht="20.100000000000001" customHeight="1" x14ac:dyDescent="0.15">
      <c r="C127" s="501"/>
      <c r="D127" s="511"/>
      <c r="E127" s="510"/>
      <c r="F127" s="566"/>
      <c r="G127" s="566"/>
      <c r="H127" s="508" t="s">
        <v>444</v>
      </c>
      <c r="I127" s="509"/>
      <c r="J127" s="206" t="s">
        <v>418</v>
      </c>
      <c r="K127" s="456" t="s">
        <v>360</v>
      </c>
      <c r="L127" s="456"/>
      <c r="M127" s="456"/>
      <c r="N127" s="456"/>
      <c r="O127" s="456"/>
      <c r="P127" s="456"/>
      <c r="Q127" s="456"/>
      <c r="R127" s="457"/>
      <c r="S127" s="427" t="s">
        <v>601</v>
      </c>
      <c r="T127" s="428"/>
      <c r="U127" s="428"/>
      <c r="V127" s="428"/>
      <c r="W127" s="168" t="s">
        <v>418</v>
      </c>
      <c r="X127" s="450" t="s">
        <v>251</v>
      </c>
      <c r="Y127" s="450"/>
      <c r="Z127" s="168" t="s">
        <v>418</v>
      </c>
      <c r="AA127" s="451" t="s">
        <v>252</v>
      </c>
      <c r="AB127" s="428"/>
      <c r="AC127" s="179"/>
      <c r="AD127" s="441"/>
      <c r="AF127" s="246"/>
      <c r="AG127" s="9"/>
      <c r="AH127" s="9"/>
      <c r="AI127" s="160" t="s">
        <v>163</v>
      </c>
      <c r="AK127" s="43" t="str">
        <f>IF(W127&amp;Z127="■□","◎過分",IF(W127&amp;Z127="□■","●適合",IF(W127&amp;Z127="□□","■未答","▼矛盾")))</f>
        <v>■未答</v>
      </c>
      <c r="AL127" s="6"/>
      <c r="AM127" s="6"/>
      <c r="AN127" s="6"/>
      <c r="AO127" s="6"/>
      <c r="AP127" s="6"/>
      <c r="AQ127" s="6"/>
      <c r="AR127" s="9"/>
      <c r="AS127" s="9"/>
      <c r="AT127" s="9"/>
      <c r="AU127" s="9"/>
      <c r="AV127" s="9"/>
      <c r="BF127" s="1"/>
      <c r="BH127" s="1"/>
      <c r="BI127" s="1"/>
      <c r="BJ127" s="1"/>
      <c r="BK127" s="1"/>
      <c r="BL127" s="1"/>
      <c r="BM127" s="1"/>
      <c r="BN127" s="1"/>
      <c r="BO127" s="1"/>
    </row>
    <row r="128" spans="3:67" ht="20.100000000000001" customHeight="1" x14ac:dyDescent="0.15">
      <c r="C128" s="501"/>
      <c r="D128" s="511"/>
      <c r="E128" s="510"/>
      <c r="F128" s="566"/>
      <c r="G128" s="566"/>
      <c r="H128" s="511"/>
      <c r="I128" s="512"/>
      <c r="J128" s="206" t="s">
        <v>418</v>
      </c>
      <c r="K128" s="456" t="s">
        <v>361</v>
      </c>
      <c r="L128" s="456"/>
      <c r="M128" s="456"/>
      <c r="N128" s="456"/>
      <c r="O128" s="456"/>
      <c r="P128" s="456"/>
      <c r="Q128" s="456"/>
      <c r="R128" s="457"/>
      <c r="S128" s="247"/>
      <c r="T128" s="98"/>
      <c r="U128" s="98"/>
      <c r="V128" s="98"/>
      <c r="W128" s="98"/>
      <c r="X128" s="98"/>
      <c r="Y128" s="176"/>
      <c r="Z128" s="176"/>
      <c r="AA128" s="176"/>
      <c r="AB128" s="97"/>
      <c r="AC128" s="99"/>
      <c r="AD128" s="441"/>
      <c r="AF128" s="9"/>
      <c r="AG128" s="9"/>
      <c r="AH128" s="9"/>
      <c r="AI128" s="160"/>
      <c r="AK128" s="248"/>
      <c r="AL128" s="6"/>
      <c r="AM128" s="6"/>
      <c r="AN128" s="6"/>
      <c r="AO128" s="6"/>
      <c r="AP128" s="6"/>
      <c r="AQ128" s="6"/>
      <c r="AR128" s="9"/>
      <c r="AS128" s="9"/>
      <c r="AT128" s="9"/>
      <c r="AU128" s="9"/>
      <c r="AV128" s="9"/>
      <c r="BF128" s="1"/>
      <c r="BH128" s="1"/>
      <c r="BI128" s="1"/>
      <c r="BJ128" s="1"/>
      <c r="BK128" s="1"/>
      <c r="BL128" s="1"/>
      <c r="BM128" s="1"/>
      <c r="BN128" s="1"/>
      <c r="BO128" s="1"/>
    </row>
    <row r="129" spans="3:67" ht="9.75" customHeight="1" x14ac:dyDescent="0.15">
      <c r="C129" s="501"/>
      <c r="D129" s="511"/>
      <c r="E129" s="510"/>
      <c r="F129" s="567"/>
      <c r="G129" s="567"/>
      <c r="H129" s="514"/>
      <c r="I129" s="515"/>
      <c r="J129" s="186"/>
      <c r="K129" s="207"/>
      <c r="L129" s="207"/>
      <c r="M129" s="207"/>
      <c r="N129" s="207"/>
      <c r="O129" s="207"/>
      <c r="P129" s="207"/>
      <c r="Q129" s="207"/>
      <c r="R129" s="208"/>
      <c r="S129" s="180"/>
      <c r="T129" s="104"/>
      <c r="U129" s="104"/>
      <c r="V129" s="104"/>
      <c r="W129" s="104"/>
      <c r="X129" s="104"/>
      <c r="Y129" s="209"/>
      <c r="Z129" s="209"/>
      <c r="AA129" s="209"/>
      <c r="AB129" s="88"/>
      <c r="AC129" s="90"/>
      <c r="AD129" s="442"/>
      <c r="AF129" s="9"/>
      <c r="AG129" s="9"/>
      <c r="AH129" s="9"/>
      <c r="AI129" s="6"/>
      <c r="AJ129" s="6"/>
      <c r="AK129" s="6"/>
      <c r="AL129" s="6"/>
      <c r="AM129" s="6"/>
      <c r="AN129" s="6"/>
      <c r="AO129" s="6"/>
      <c r="AP129" s="6"/>
      <c r="AQ129" s="6"/>
      <c r="AR129" s="9"/>
      <c r="AS129" s="9"/>
      <c r="AT129" s="9"/>
      <c r="AU129" s="9"/>
      <c r="AV129" s="9"/>
      <c r="BF129" s="1"/>
      <c r="BH129" s="1"/>
      <c r="BI129" s="1"/>
      <c r="BJ129" s="1"/>
      <c r="BK129" s="1"/>
      <c r="BL129" s="1"/>
      <c r="BM129" s="1"/>
      <c r="BN129" s="1"/>
      <c r="BO129" s="1"/>
    </row>
    <row r="130" spans="3:67" ht="17.100000000000001" customHeight="1" x14ac:dyDescent="0.15">
      <c r="C130" s="501"/>
      <c r="D130" s="511"/>
      <c r="E130" s="510"/>
      <c r="F130" s="494" t="s">
        <v>443</v>
      </c>
      <c r="G130" s="508"/>
      <c r="H130" s="508"/>
      <c r="I130" s="509"/>
      <c r="J130" s="105"/>
      <c r="K130" s="198"/>
      <c r="L130" s="198"/>
      <c r="M130" s="198"/>
      <c r="N130" s="198"/>
      <c r="O130" s="198"/>
      <c r="P130" s="198"/>
      <c r="Q130" s="198"/>
      <c r="R130" s="201"/>
      <c r="S130" s="210"/>
      <c r="T130" s="109"/>
      <c r="U130" s="109"/>
      <c r="V130" s="109"/>
      <c r="W130" s="109"/>
      <c r="X130" s="109"/>
      <c r="Y130" s="203"/>
      <c r="Z130" s="203"/>
      <c r="AA130" s="203"/>
      <c r="AB130" s="92"/>
      <c r="AC130" s="80" t="s">
        <v>109</v>
      </c>
      <c r="AD130" s="440"/>
      <c r="AF130" s="42" t="str">
        <f>+O132</f>
        <v>□</v>
      </c>
      <c r="AI130" s="45" t="str">
        <f>IF(AF130&amp;AF131&amp;AF132="■□□","◎無し",IF(AF130&amp;AF131&amp;AF132="□■□","●適合",IF(AF130&amp;AF131&amp;AF132="□□■","◆未達",IF(AF130&amp;AF131&amp;AF132="□□□","■未答","▼矛盾"))))</f>
        <v>■未答</v>
      </c>
      <c r="AJ130" s="61"/>
      <c r="AM130" s="37" t="s">
        <v>110</v>
      </c>
      <c r="AN130" s="46" t="s">
        <v>425</v>
      </c>
      <c r="AO130" s="46" t="s">
        <v>424</v>
      </c>
      <c r="AP130" s="46" t="s">
        <v>423</v>
      </c>
      <c r="AQ130" s="46" t="s">
        <v>422</v>
      </c>
      <c r="AR130" s="46" t="s">
        <v>90</v>
      </c>
      <c r="AT130" s="9"/>
      <c r="AU130" s="9"/>
      <c r="AV130" s="9"/>
      <c r="BF130" s="1"/>
      <c r="BH130" s="1"/>
      <c r="BI130" s="1"/>
      <c r="BJ130" s="1"/>
      <c r="BK130" s="1"/>
      <c r="BL130" s="1"/>
      <c r="BM130" s="1"/>
      <c r="BN130" s="1"/>
      <c r="BO130" s="1"/>
    </row>
    <row r="131" spans="3:67" ht="7.5" customHeight="1" x14ac:dyDescent="0.15">
      <c r="C131" s="501"/>
      <c r="D131" s="511"/>
      <c r="E131" s="510"/>
      <c r="F131" s="510"/>
      <c r="G131" s="511"/>
      <c r="H131" s="511"/>
      <c r="I131" s="512"/>
      <c r="J131" s="94"/>
      <c r="K131" s="51"/>
      <c r="L131" s="51"/>
      <c r="M131" s="51"/>
      <c r="N131" s="51"/>
      <c r="O131" s="51"/>
      <c r="P131" s="51"/>
      <c r="Q131" s="51"/>
      <c r="R131" s="52"/>
      <c r="S131" s="56"/>
      <c r="T131" s="49"/>
      <c r="U131" s="49"/>
      <c r="V131" s="49"/>
      <c r="W131" s="49"/>
      <c r="X131" s="49"/>
      <c r="Y131" s="49"/>
      <c r="Z131" s="49"/>
      <c r="AA131" s="49"/>
      <c r="AB131" s="49"/>
      <c r="AC131" s="245"/>
      <c r="AD131" s="441"/>
      <c r="AF131" s="1" t="str">
        <f>+J133</f>
        <v>□</v>
      </c>
      <c r="AM131" s="37"/>
      <c r="AN131" s="43" t="s">
        <v>64</v>
      </c>
      <c r="AO131" s="43" t="s">
        <v>65</v>
      </c>
      <c r="AP131" s="43" t="s">
        <v>66</v>
      </c>
      <c r="AQ131" s="45" t="s">
        <v>91</v>
      </c>
      <c r="AR131" s="45" t="s">
        <v>67</v>
      </c>
      <c r="AT131" s="9"/>
      <c r="AU131" s="9"/>
      <c r="AV131" s="9"/>
      <c r="BF131" s="1"/>
      <c r="BH131" s="1"/>
      <c r="BI131" s="1"/>
      <c r="BJ131" s="1"/>
      <c r="BK131" s="1"/>
      <c r="BL131" s="1"/>
      <c r="BM131" s="1"/>
      <c r="BN131" s="1"/>
      <c r="BO131" s="1"/>
    </row>
    <row r="132" spans="3:67" ht="17.100000000000001" customHeight="1" x14ac:dyDescent="0.15">
      <c r="C132" s="501"/>
      <c r="D132" s="511"/>
      <c r="E132" s="510"/>
      <c r="F132" s="510"/>
      <c r="G132" s="511"/>
      <c r="H132" s="511"/>
      <c r="I132" s="512"/>
      <c r="J132" s="211"/>
      <c r="K132" s="207"/>
      <c r="L132" s="207"/>
      <c r="M132" s="211"/>
      <c r="N132" s="207"/>
      <c r="O132" s="168" t="s">
        <v>418</v>
      </c>
      <c r="P132" s="456" t="s">
        <v>329</v>
      </c>
      <c r="Q132" s="456"/>
      <c r="R132" s="457"/>
      <c r="S132" s="427" t="s">
        <v>601</v>
      </c>
      <c r="T132" s="428"/>
      <c r="U132" s="428"/>
      <c r="V132" s="428"/>
      <c r="W132" s="168" t="s">
        <v>418</v>
      </c>
      <c r="X132" s="450" t="s">
        <v>251</v>
      </c>
      <c r="Y132" s="450"/>
      <c r="Z132" s="168" t="s">
        <v>418</v>
      </c>
      <c r="AA132" s="451" t="s">
        <v>252</v>
      </c>
      <c r="AB132" s="428"/>
      <c r="AC132" s="179"/>
      <c r="AD132" s="441"/>
      <c r="AE132" s="142"/>
      <c r="AF132" s="1" t="str">
        <f>+J134</f>
        <v>□</v>
      </c>
      <c r="AI132" s="160" t="s">
        <v>163</v>
      </c>
      <c r="AK132" s="43" t="str">
        <f>IF(W132&amp;Z132="■□","◎過分",IF(W132&amp;Z132="□■","●適合",IF(W132&amp;Z132="□□","■未答","▼矛盾")))</f>
        <v>■未答</v>
      </c>
      <c r="AT132" s="246"/>
      <c r="AU132" s="246"/>
      <c r="AV132" s="246"/>
      <c r="AW132" s="142"/>
      <c r="AX132" s="142"/>
      <c r="AY132" s="142"/>
      <c r="AZ132" s="142"/>
      <c r="BA132" s="142"/>
      <c r="BB132" s="142"/>
      <c r="BC132" s="142"/>
      <c r="BD132" s="142"/>
      <c r="BF132" s="1"/>
      <c r="BH132" s="1"/>
      <c r="BI132" s="1"/>
      <c r="BJ132" s="1"/>
      <c r="BK132" s="1"/>
      <c r="BL132" s="1"/>
      <c r="BM132" s="1"/>
      <c r="BN132" s="1"/>
      <c r="BO132" s="1"/>
    </row>
    <row r="133" spans="3:67" ht="17.100000000000001" customHeight="1" x14ac:dyDescent="0.15">
      <c r="C133" s="501"/>
      <c r="D133" s="511"/>
      <c r="E133" s="510"/>
      <c r="F133" s="510"/>
      <c r="G133" s="511"/>
      <c r="H133" s="511"/>
      <c r="I133" s="512"/>
      <c r="J133" s="168" t="s">
        <v>428</v>
      </c>
      <c r="K133" s="456" t="s">
        <v>362</v>
      </c>
      <c r="L133" s="456"/>
      <c r="M133" s="456"/>
      <c r="N133" s="456"/>
      <c r="O133" s="456"/>
      <c r="P133" s="456"/>
      <c r="Q133" s="456"/>
      <c r="R133" s="457"/>
      <c r="S133" s="247"/>
      <c r="T133" s="98"/>
      <c r="U133" s="98"/>
      <c r="V133" s="98"/>
      <c r="W133" s="98"/>
      <c r="X133" s="98"/>
      <c r="Y133" s="176"/>
      <c r="Z133" s="176"/>
      <c r="AA133" s="176"/>
      <c r="AB133" s="97"/>
      <c r="AC133" s="99"/>
      <c r="AD133" s="441"/>
      <c r="AF133" s="246"/>
      <c r="AG133" s="9"/>
      <c r="AH133" s="9"/>
      <c r="AI133" s="160"/>
      <c r="AK133" s="6"/>
      <c r="AL133" s="6"/>
      <c r="AM133" s="37"/>
      <c r="AN133" s="44"/>
      <c r="AO133" s="44"/>
      <c r="AP133" s="44"/>
      <c r="AQ133" s="61"/>
      <c r="AR133" s="61"/>
      <c r="AS133" s="9"/>
      <c r="AT133" s="9"/>
      <c r="AU133" s="9"/>
      <c r="AV133" s="9"/>
      <c r="BF133" s="1"/>
      <c r="BH133" s="1"/>
      <c r="BI133" s="1"/>
      <c r="BJ133" s="1"/>
      <c r="BK133" s="1"/>
      <c r="BL133" s="1"/>
      <c r="BM133" s="1"/>
      <c r="BN133" s="1"/>
      <c r="BO133" s="1"/>
    </row>
    <row r="134" spans="3:67" ht="17.100000000000001" customHeight="1" x14ac:dyDescent="0.15">
      <c r="C134" s="501"/>
      <c r="D134" s="511"/>
      <c r="E134" s="510"/>
      <c r="F134" s="510"/>
      <c r="G134" s="514"/>
      <c r="H134" s="514"/>
      <c r="I134" s="515"/>
      <c r="J134" s="170" t="s">
        <v>428</v>
      </c>
      <c r="K134" s="486" t="s">
        <v>364</v>
      </c>
      <c r="L134" s="486"/>
      <c r="M134" s="486"/>
      <c r="N134" s="486"/>
      <c r="O134" s="486"/>
      <c r="P134" s="486"/>
      <c r="Q134" s="486"/>
      <c r="R134" s="487"/>
      <c r="S134" s="87"/>
      <c r="T134" s="88"/>
      <c r="U134" s="88"/>
      <c r="V134" s="88"/>
      <c r="W134" s="88"/>
      <c r="X134" s="88"/>
      <c r="Y134" s="88"/>
      <c r="Z134" s="88"/>
      <c r="AA134" s="88"/>
      <c r="AB134" s="88"/>
      <c r="AC134" s="90"/>
      <c r="AD134" s="441"/>
      <c r="AF134" s="246"/>
      <c r="AG134" s="9"/>
      <c r="AH134" s="9"/>
      <c r="AI134" s="6"/>
      <c r="AJ134" s="6"/>
      <c r="AK134" s="6"/>
      <c r="AL134" s="6"/>
      <c r="AM134" s="6"/>
      <c r="AN134" s="6"/>
      <c r="AO134" s="6"/>
      <c r="AP134" s="6"/>
      <c r="AQ134" s="6"/>
      <c r="AR134" s="9"/>
      <c r="AS134" s="9"/>
      <c r="AT134" s="9"/>
      <c r="AU134" s="9"/>
      <c r="AV134" s="9"/>
      <c r="BF134" s="1"/>
      <c r="BH134" s="1"/>
      <c r="BI134" s="1"/>
      <c r="BJ134" s="1"/>
      <c r="BK134" s="1"/>
      <c r="BL134" s="1"/>
      <c r="BM134" s="1"/>
      <c r="BN134" s="1"/>
      <c r="BO134" s="1"/>
    </row>
    <row r="135" spans="3:67" ht="12" customHeight="1" x14ac:dyDescent="0.15">
      <c r="C135" s="501"/>
      <c r="D135" s="511"/>
      <c r="E135" s="510"/>
      <c r="F135" s="566"/>
      <c r="G135" s="508" t="s">
        <v>442</v>
      </c>
      <c r="H135" s="508"/>
      <c r="I135" s="509"/>
      <c r="J135" s="106"/>
      <c r="K135" s="106"/>
      <c r="L135" s="106"/>
      <c r="M135" s="106"/>
      <c r="N135" s="106"/>
      <c r="O135" s="106"/>
      <c r="P135" s="106"/>
      <c r="Q135" s="106"/>
      <c r="R135" s="107"/>
      <c r="S135" s="657" t="s">
        <v>365</v>
      </c>
      <c r="T135" s="658"/>
      <c r="U135" s="658"/>
      <c r="V135" s="658"/>
      <c r="W135" s="658"/>
      <c r="X135" s="658"/>
      <c r="Y135" s="658"/>
      <c r="Z135" s="658"/>
      <c r="AA135" s="658"/>
      <c r="AB135" s="658"/>
      <c r="AC135" s="659"/>
      <c r="AD135" s="441"/>
      <c r="AF135" s="42" t="str">
        <f>+J136</f>
        <v>□</v>
      </c>
      <c r="AI135" s="43" t="str">
        <f>IF(AF135&amp;AF136="■□","◎避け",IF(AF135&amp;AF136="□■","●無し",IF(AF135&amp;AF136="□□","■未答","▼矛盾")))</f>
        <v>■未答</v>
      </c>
      <c r="AJ135" s="44"/>
      <c r="AM135" s="37" t="s">
        <v>86</v>
      </c>
      <c r="AN135" s="46" t="s">
        <v>440</v>
      </c>
      <c r="AO135" s="46" t="s">
        <v>439</v>
      </c>
      <c r="AP135" s="46" t="s">
        <v>438</v>
      </c>
      <c r="AQ135" s="46" t="s">
        <v>90</v>
      </c>
      <c r="AR135" s="9"/>
      <c r="AS135" s="9"/>
      <c r="AT135" s="9"/>
      <c r="AU135" s="9"/>
      <c r="AV135" s="9"/>
      <c r="BF135" s="1"/>
      <c r="BH135" s="1"/>
      <c r="BI135" s="1"/>
      <c r="BJ135" s="1"/>
      <c r="BK135" s="1"/>
      <c r="BL135" s="1"/>
      <c r="BM135" s="1"/>
      <c r="BN135" s="1"/>
      <c r="BO135" s="1"/>
    </row>
    <row r="136" spans="3:67" ht="12" customHeight="1" x14ac:dyDescent="0.15">
      <c r="C136" s="501"/>
      <c r="D136" s="511"/>
      <c r="E136" s="510"/>
      <c r="F136" s="566"/>
      <c r="G136" s="511"/>
      <c r="H136" s="511"/>
      <c r="I136" s="512"/>
      <c r="J136" s="168" t="s">
        <v>428</v>
      </c>
      <c r="K136" s="456" t="s">
        <v>366</v>
      </c>
      <c r="L136" s="456"/>
      <c r="M136" s="456"/>
      <c r="N136" s="456"/>
      <c r="O136" s="456"/>
      <c r="P136" s="456"/>
      <c r="Q136" s="456"/>
      <c r="R136" s="457"/>
      <c r="S136" s="652"/>
      <c r="T136" s="432"/>
      <c r="U136" s="432"/>
      <c r="V136" s="432"/>
      <c r="W136" s="432"/>
      <c r="X136" s="432"/>
      <c r="Y136" s="432"/>
      <c r="Z136" s="432"/>
      <c r="AA136" s="432"/>
      <c r="AB136" s="432"/>
      <c r="AC136" s="653"/>
      <c r="AD136" s="441"/>
      <c r="AF136" s="1" t="str">
        <f>+J137</f>
        <v>□</v>
      </c>
      <c r="AN136" s="43" t="s">
        <v>367</v>
      </c>
      <c r="AO136" s="43" t="s">
        <v>368</v>
      </c>
      <c r="AP136" s="45" t="s">
        <v>91</v>
      </c>
      <c r="AQ136" s="45" t="s">
        <v>67</v>
      </c>
      <c r="AR136" s="9"/>
      <c r="AS136" s="9"/>
      <c r="AT136" s="9"/>
      <c r="AU136" s="9"/>
      <c r="AV136" s="9"/>
      <c r="BF136" s="1"/>
      <c r="BH136" s="1"/>
      <c r="BI136" s="1"/>
      <c r="BJ136" s="1"/>
      <c r="BK136" s="1"/>
      <c r="BL136" s="1"/>
      <c r="BM136" s="1"/>
      <c r="BN136" s="1"/>
      <c r="BO136" s="1"/>
    </row>
    <row r="137" spans="3:67" ht="12" customHeight="1" x14ac:dyDescent="0.15">
      <c r="C137" s="501"/>
      <c r="D137" s="511"/>
      <c r="E137" s="510"/>
      <c r="F137" s="566"/>
      <c r="G137" s="511"/>
      <c r="H137" s="511"/>
      <c r="I137" s="512"/>
      <c r="J137" s="168" t="s">
        <v>428</v>
      </c>
      <c r="K137" s="456" t="s">
        <v>369</v>
      </c>
      <c r="L137" s="456"/>
      <c r="M137" s="456"/>
      <c r="N137" s="456"/>
      <c r="O137" s="456"/>
      <c r="P137" s="456"/>
      <c r="Q137" s="456"/>
      <c r="R137" s="457"/>
      <c r="S137" s="652"/>
      <c r="T137" s="432"/>
      <c r="U137" s="432"/>
      <c r="V137" s="432"/>
      <c r="W137" s="432"/>
      <c r="X137" s="432"/>
      <c r="Y137" s="432"/>
      <c r="Z137" s="432"/>
      <c r="AA137" s="432"/>
      <c r="AB137" s="432"/>
      <c r="AC137" s="653"/>
      <c r="AD137" s="441"/>
      <c r="AR137" s="6"/>
      <c r="AS137" s="9"/>
      <c r="AT137" s="9"/>
      <c r="AU137" s="9"/>
      <c r="AV137" s="9"/>
      <c r="BF137" s="1"/>
      <c r="BH137" s="1"/>
      <c r="BI137" s="1"/>
      <c r="BJ137" s="1"/>
      <c r="BK137" s="1"/>
      <c r="BL137" s="1"/>
      <c r="BM137" s="1"/>
      <c r="BN137" s="1"/>
      <c r="BO137" s="1"/>
    </row>
    <row r="138" spans="3:67" ht="26.25" customHeight="1" x14ac:dyDescent="0.15">
      <c r="C138" s="501"/>
      <c r="D138" s="511"/>
      <c r="E138" s="510"/>
      <c r="F138" s="566"/>
      <c r="G138" s="514"/>
      <c r="H138" s="514"/>
      <c r="I138" s="515"/>
      <c r="J138" s="101"/>
      <c r="K138" s="101"/>
      <c r="L138" s="101"/>
      <c r="M138" s="101"/>
      <c r="N138" s="101"/>
      <c r="O138" s="101"/>
      <c r="P138" s="101"/>
      <c r="Q138" s="101"/>
      <c r="R138" s="102"/>
      <c r="S138" s="654"/>
      <c r="T138" s="655"/>
      <c r="U138" s="655"/>
      <c r="V138" s="655"/>
      <c r="W138" s="655"/>
      <c r="X138" s="655"/>
      <c r="Y138" s="655"/>
      <c r="Z138" s="655"/>
      <c r="AA138" s="655"/>
      <c r="AB138" s="655"/>
      <c r="AC138" s="656"/>
      <c r="AD138" s="441"/>
      <c r="AF138" s="9"/>
      <c r="AG138" s="9"/>
      <c r="AH138" s="9"/>
      <c r="AI138" s="6"/>
      <c r="AJ138" s="6"/>
      <c r="AK138" s="6"/>
      <c r="AL138" s="6"/>
      <c r="AM138" s="37"/>
      <c r="AN138" s="44"/>
      <c r="AO138" s="44"/>
      <c r="AP138" s="44"/>
      <c r="AQ138" s="61"/>
      <c r="AR138" s="61"/>
      <c r="AS138" s="9"/>
      <c r="AT138" s="9"/>
      <c r="AU138" s="9"/>
      <c r="AV138" s="9"/>
      <c r="BF138" s="1"/>
      <c r="BH138" s="1"/>
      <c r="BI138" s="1"/>
      <c r="BJ138" s="1"/>
      <c r="BK138" s="1"/>
      <c r="BL138" s="1"/>
      <c r="BM138" s="1"/>
      <c r="BN138" s="1"/>
      <c r="BO138" s="1"/>
    </row>
    <row r="139" spans="3:67" ht="12" customHeight="1" x14ac:dyDescent="0.15">
      <c r="C139" s="501"/>
      <c r="D139" s="511"/>
      <c r="E139" s="510"/>
      <c r="F139" s="566"/>
      <c r="G139" s="508" t="s">
        <v>441</v>
      </c>
      <c r="H139" s="508"/>
      <c r="I139" s="509"/>
      <c r="J139" s="106"/>
      <c r="K139" s="106"/>
      <c r="L139" s="106"/>
      <c r="M139" s="106"/>
      <c r="N139" s="106"/>
      <c r="O139" s="106"/>
      <c r="P139" s="106"/>
      <c r="Q139" s="106"/>
      <c r="R139" s="107"/>
      <c r="S139" s="657" t="s">
        <v>365</v>
      </c>
      <c r="T139" s="658"/>
      <c r="U139" s="658"/>
      <c r="V139" s="658"/>
      <c r="W139" s="658"/>
      <c r="X139" s="658"/>
      <c r="Y139" s="658"/>
      <c r="Z139" s="658"/>
      <c r="AA139" s="658"/>
      <c r="AB139" s="658"/>
      <c r="AC139" s="659"/>
      <c r="AD139" s="441"/>
      <c r="AF139" s="42" t="str">
        <f>+J140</f>
        <v>□</v>
      </c>
      <c r="AI139" s="43" t="str">
        <f>IF(AF139&amp;AF140="■□","◎避け",IF(AF139&amp;AF140="□■","●無し",IF(AF139&amp;AF140="□□","■未答","▼矛盾")))</f>
        <v>■未答</v>
      </c>
      <c r="AJ139" s="44"/>
      <c r="AM139" s="37" t="s">
        <v>86</v>
      </c>
      <c r="AN139" s="46" t="s">
        <v>440</v>
      </c>
      <c r="AO139" s="46" t="s">
        <v>439</v>
      </c>
      <c r="AP139" s="46" t="s">
        <v>438</v>
      </c>
      <c r="AQ139" s="46" t="s">
        <v>90</v>
      </c>
      <c r="AS139" s="9"/>
      <c r="AT139" s="9"/>
      <c r="AU139" s="9"/>
      <c r="AV139" s="9"/>
      <c r="BF139" s="1"/>
      <c r="BH139" s="1"/>
      <c r="BI139" s="1"/>
      <c r="BJ139" s="1"/>
      <c r="BK139" s="1"/>
      <c r="BL139" s="1"/>
      <c r="BM139" s="1"/>
      <c r="BN139" s="1"/>
      <c r="BO139" s="1"/>
    </row>
    <row r="140" spans="3:67" ht="12" customHeight="1" x14ac:dyDescent="0.15">
      <c r="C140" s="501"/>
      <c r="D140" s="511"/>
      <c r="E140" s="510"/>
      <c r="F140" s="566"/>
      <c r="G140" s="511"/>
      <c r="H140" s="511"/>
      <c r="I140" s="512"/>
      <c r="J140" s="168" t="s">
        <v>428</v>
      </c>
      <c r="K140" s="456" t="s">
        <v>366</v>
      </c>
      <c r="L140" s="456"/>
      <c r="M140" s="456"/>
      <c r="N140" s="456"/>
      <c r="O140" s="456"/>
      <c r="P140" s="456"/>
      <c r="Q140" s="456"/>
      <c r="R140" s="457"/>
      <c r="S140" s="652"/>
      <c r="T140" s="432"/>
      <c r="U140" s="432"/>
      <c r="V140" s="432"/>
      <c r="W140" s="432"/>
      <c r="X140" s="432"/>
      <c r="Y140" s="432"/>
      <c r="Z140" s="432"/>
      <c r="AA140" s="432"/>
      <c r="AB140" s="432"/>
      <c r="AC140" s="653"/>
      <c r="AD140" s="441"/>
      <c r="AF140" s="1" t="str">
        <f>+J141</f>
        <v>□</v>
      </c>
      <c r="AN140" s="43" t="s">
        <v>367</v>
      </c>
      <c r="AO140" s="43" t="s">
        <v>368</v>
      </c>
      <c r="AP140" s="45" t="s">
        <v>91</v>
      </c>
      <c r="AQ140" s="45" t="s">
        <v>67</v>
      </c>
      <c r="AS140" s="9"/>
      <c r="AT140" s="9"/>
      <c r="AU140" s="9"/>
      <c r="AV140" s="9"/>
      <c r="BF140" s="1"/>
      <c r="BH140" s="1"/>
      <c r="BI140" s="1"/>
      <c r="BJ140" s="1"/>
      <c r="BK140" s="1"/>
      <c r="BL140" s="1"/>
      <c r="BM140" s="1"/>
      <c r="BN140" s="1"/>
      <c r="BO140" s="1"/>
    </row>
    <row r="141" spans="3:67" ht="12" customHeight="1" x14ac:dyDescent="0.15">
      <c r="C141" s="501"/>
      <c r="D141" s="511"/>
      <c r="E141" s="510"/>
      <c r="F141" s="566"/>
      <c r="G141" s="511"/>
      <c r="H141" s="511"/>
      <c r="I141" s="512"/>
      <c r="J141" s="168" t="s">
        <v>428</v>
      </c>
      <c r="K141" s="456" t="s">
        <v>369</v>
      </c>
      <c r="L141" s="456"/>
      <c r="M141" s="456"/>
      <c r="N141" s="456"/>
      <c r="O141" s="456"/>
      <c r="P141" s="456"/>
      <c r="Q141" s="456"/>
      <c r="R141" s="457"/>
      <c r="S141" s="652"/>
      <c r="T141" s="432"/>
      <c r="U141" s="432"/>
      <c r="V141" s="432"/>
      <c r="W141" s="432"/>
      <c r="X141" s="432"/>
      <c r="Y141" s="432"/>
      <c r="Z141" s="432"/>
      <c r="AA141" s="432"/>
      <c r="AB141" s="432"/>
      <c r="AC141" s="653"/>
      <c r="AD141" s="441"/>
      <c r="AS141" s="9"/>
      <c r="AT141" s="9"/>
      <c r="AU141" s="9"/>
      <c r="AV141" s="9"/>
      <c r="BF141" s="1"/>
      <c r="BH141" s="1"/>
      <c r="BI141" s="1"/>
      <c r="BJ141" s="1"/>
      <c r="BK141" s="1"/>
      <c r="BL141" s="1"/>
      <c r="BM141" s="1"/>
      <c r="BN141" s="1"/>
      <c r="BO141" s="1"/>
    </row>
    <row r="142" spans="3:67" ht="19.5" customHeight="1" x14ac:dyDescent="0.15">
      <c r="C142" s="706"/>
      <c r="D142" s="514"/>
      <c r="E142" s="513"/>
      <c r="F142" s="567"/>
      <c r="G142" s="514"/>
      <c r="H142" s="514"/>
      <c r="I142" s="515"/>
      <c r="J142" s="101"/>
      <c r="K142" s="101"/>
      <c r="L142" s="101"/>
      <c r="M142" s="101"/>
      <c r="N142" s="101"/>
      <c r="O142" s="101"/>
      <c r="P142" s="101"/>
      <c r="Q142" s="101"/>
      <c r="R142" s="102"/>
      <c r="S142" s="654"/>
      <c r="T142" s="655"/>
      <c r="U142" s="655"/>
      <c r="V142" s="655"/>
      <c r="W142" s="655"/>
      <c r="X142" s="655"/>
      <c r="Y142" s="655"/>
      <c r="Z142" s="655"/>
      <c r="AA142" s="655"/>
      <c r="AB142" s="655"/>
      <c r="AC142" s="656"/>
      <c r="AD142" s="442"/>
      <c r="AF142" s="9"/>
      <c r="AG142" s="9"/>
      <c r="AH142" s="9"/>
      <c r="AI142" s="6"/>
      <c r="AJ142" s="6"/>
      <c r="AK142" s="6"/>
      <c r="AL142" s="6"/>
      <c r="AM142" s="6"/>
      <c r="AN142" s="6"/>
      <c r="AO142" s="6"/>
      <c r="AP142" s="6"/>
      <c r="AQ142" s="6"/>
      <c r="AR142" s="9"/>
      <c r="AS142" s="9"/>
      <c r="AT142" s="9"/>
      <c r="AU142" s="9"/>
      <c r="AV142" s="9"/>
      <c r="BF142" s="1"/>
      <c r="BH142" s="1"/>
      <c r="BI142" s="1"/>
      <c r="BJ142" s="1"/>
      <c r="BK142" s="1"/>
      <c r="BL142" s="1"/>
      <c r="BM142" s="1"/>
      <c r="BN142" s="1"/>
      <c r="BO142" s="1"/>
    </row>
    <row r="143" spans="3:67" ht="17.25" customHeight="1" x14ac:dyDescent="0.15">
      <c r="C143" s="501" t="s">
        <v>437</v>
      </c>
      <c r="D143" s="502"/>
      <c r="E143" s="629" t="s">
        <v>436</v>
      </c>
      <c r="F143" s="632"/>
      <c r="G143" s="632"/>
      <c r="H143" s="632"/>
      <c r="I143" s="633"/>
      <c r="J143" s="94"/>
      <c r="K143" s="51"/>
      <c r="L143" s="51"/>
      <c r="M143" s="51"/>
      <c r="N143" s="51"/>
      <c r="O143" s="51"/>
      <c r="P143" s="51"/>
      <c r="Q143" s="51"/>
      <c r="R143" s="52"/>
      <c r="S143" s="56"/>
      <c r="T143" s="49"/>
      <c r="U143" s="49"/>
      <c r="V143" s="49"/>
      <c r="W143" s="49"/>
      <c r="X143" s="49"/>
      <c r="Y143" s="49"/>
      <c r="Z143" s="49"/>
      <c r="AA143" s="49"/>
      <c r="AB143" s="49"/>
      <c r="AC143" s="177" t="s">
        <v>109</v>
      </c>
      <c r="AD143" s="442"/>
      <c r="AF143" s="42" t="str">
        <f>+J146</f>
        <v>□</v>
      </c>
      <c r="AI143" s="45" t="str">
        <f>IF(AF143&amp;AF144&amp;AF145="■□□","◎無し",IF(AF143&amp;AF144&amp;AF145="□■□","●適合",IF(AF143&amp;AF144&amp;AF145="□□■","◆未達",IF(AF143&amp;AF144&amp;AF145="□□□","■未答","▼矛盾"))))</f>
        <v>■未答</v>
      </c>
      <c r="AJ143" s="61"/>
      <c r="AM143" s="37" t="s">
        <v>110</v>
      </c>
      <c r="AN143" s="46" t="s">
        <v>425</v>
      </c>
      <c r="AO143" s="46" t="s">
        <v>424</v>
      </c>
      <c r="AP143" s="46" t="s">
        <v>423</v>
      </c>
      <c r="AQ143" s="46" t="s">
        <v>422</v>
      </c>
      <c r="AR143" s="46" t="s">
        <v>90</v>
      </c>
      <c r="AT143" s="9"/>
      <c r="AU143" s="9"/>
      <c r="AV143" s="9"/>
      <c r="BF143" s="1"/>
      <c r="BH143" s="1"/>
      <c r="BI143" s="1"/>
      <c r="BJ143" s="1"/>
      <c r="BK143" s="1"/>
      <c r="BL143" s="1"/>
      <c r="BM143" s="1"/>
      <c r="BN143" s="1"/>
      <c r="BO143" s="1"/>
    </row>
    <row r="144" spans="3:67" ht="7.5" customHeight="1" x14ac:dyDescent="0.15">
      <c r="C144" s="501"/>
      <c r="D144" s="502"/>
      <c r="E144" s="629"/>
      <c r="F144" s="632"/>
      <c r="G144" s="632"/>
      <c r="H144" s="632"/>
      <c r="I144" s="633"/>
      <c r="J144" s="94"/>
      <c r="K144" s="51"/>
      <c r="L144" s="51"/>
      <c r="M144" s="51"/>
      <c r="N144" s="51"/>
      <c r="O144" s="51"/>
      <c r="P144" s="51"/>
      <c r="Q144" s="51"/>
      <c r="R144" s="52"/>
      <c r="S144" s="56"/>
      <c r="T144" s="49"/>
      <c r="U144" s="49"/>
      <c r="V144" s="49"/>
      <c r="W144" s="49"/>
      <c r="X144" s="49"/>
      <c r="Y144" s="49"/>
      <c r="Z144" s="49"/>
      <c r="AA144" s="49"/>
      <c r="AB144" s="49"/>
      <c r="AC144" s="245"/>
      <c r="AD144" s="647"/>
      <c r="AF144" s="1" t="str">
        <f>+J148</f>
        <v>□</v>
      </c>
      <c r="AM144" s="37"/>
      <c r="AN144" s="43" t="s">
        <v>64</v>
      </c>
      <c r="AO144" s="43" t="s">
        <v>65</v>
      </c>
      <c r="AP144" s="43" t="s">
        <v>66</v>
      </c>
      <c r="AQ144" s="45" t="s">
        <v>91</v>
      </c>
      <c r="AR144" s="45" t="s">
        <v>67</v>
      </c>
      <c r="AT144" s="9"/>
      <c r="AU144" s="9"/>
      <c r="AV144" s="9"/>
      <c r="BF144" s="1"/>
      <c r="BH144" s="1"/>
      <c r="BI144" s="1"/>
      <c r="BJ144" s="1"/>
      <c r="BK144" s="1"/>
      <c r="BL144" s="1"/>
      <c r="BM144" s="1"/>
      <c r="BN144" s="1"/>
      <c r="BO144" s="1"/>
    </row>
    <row r="145" spans="3:67" ht="18" customHeight="1" x14ac:dyDescent="0.15">
      <c r="C145" s="501"/>
      <c r="D145" s="502"/>
      <c r="E145" s="629"/>
      <c r="F145" s="632"/>
      <c r="G145" s="632"/>
      <c r="H145" s="632"/>
      <c r="I145" s="633"/>
      <c r="J145" s="94"/>
      <c r="K145" s="51"/>
      <c r="L145" s="51"/>
      <c r="M145" s="51"/>
      <c r="N145" s="51"/>
      <c r="O145" s="51"/>
      <c r="P145" s="51"/>
      <c r="Q145" s="51"/>
      <c r="R145" s="52"/>
      <c r="S145" s="40" t="s">
        <v>418</v>
      </c>
      <c r="T145" s="429" t="s">
        <v>371</v>
      </c>
      <c r="U145" s="429"/>
      <c r="V145" s="429"/>
      <c r="W145" s="429"/>
      <c r="X145" s="429"/>
      <c r="Y145" s="429"/>
      <c r="Z145" s="429"/>
      <c r="AA145" s="429"/>
      <c r="AB145" s="429"/>
      <c r="AC145" s="430"/>
      <c r="AD145" s="647"/>
      <c r="AF145" s="1" t="str">
        <f>+J149</f>
        <v>□</v>
      </c>
      <c r="AT145" s="9"/>
      <c r="AU145" s="9"/>
      <c r="AV145" s="9"/>
      <c r="BF145" s="1"/>
      <c r="BH145" s="1"/>
      <c r="BI145" s="1"/>
      <c r="BJ145" s="1"/>
      <c r="BK145" s="1"/>
      <c r="BL145" s="1"/>
      <c r="BM145" s="1"/>
      <c r="BN145" s="1"/>
      <c r="BO145" s="1"/>
    </row>
    <row r="146" spans="3:67" ht="18" customHeight="1" x14ac:dyDescent="0.15">
      <c r="C146" s="501"/>
      <c r="D146" s="502"/>
      <c r="E146" s="629"/>
      <c r="F146" s="632"/>
      <c r="G146" s="632"/>
      <c r="H146" s="632"/>
      <c r="I146" s="633"/>
      <c r="J146" s="63" t="s">
        <v>428</v>
      </c>
      <c r="K146" s="37" t="s">
        <v>372</v>
      </c>
      <c r="L146" s="37"/>
      <c r="M146" s="37"/>
      <c r="N146" s="37"/>
      <c r="O146" s="37"/>
      <c r="P146" s="37"/>
      <c r="Q146" s="37"/>
      <c r="R146" s="39"/>
      <c r="S146" s="40" t="s">
        <v>418</v>
      </c>
      <c r="T146" s="428" t="s">
        <v>373</v>
      </c>
      <c r="U146" s="428"/>
      <c r="V146" s="428"/>
      <c r="W146" s="428"/>
      <c r="X146" s="428"/>
      <c r="Y146" s="428"/>
      <c r="Z146" s="428"/>
      <c r="AA146" s="428"/>
      <c r="AB146" s="428"/>
      <c r="AC146" s="451"/>
      <c r="AD146" s="647"/>
      <c r="AT146" s="9"/>
      <c r="AU146" s="9"/>
      <c r="AV146" s="9"/>
      <c r="BF146" s="1"/>
      <c r="BH146" s="1"/>
      <c r="BI146" s="1"/>
      <c r="BJ146" s="1"/>
      <c r="BK146" s="1"/>
      <c r="BL146" s="1"/>
      <c r="BM146" s="1"/>
      <c r="BN146" s="1"/>
      <c r="BO146" s="1"/>
    </row>
    <row r="147" spans="3:67" ht="17.25" customHeight="1" x14ac:dyDescent="0.15">
      <c r="C147" s="501"/>
      <c r="D147" s="502"/>
      <c r="E147" s="629"/>
      <c r="F147" s="632"/>
      <c r="G147" s="632"/>
      <c r="H147" s="632"/>
      <c r="I147" s="633"/>
      <c r="J147" s="94"/>
      <c r="K147" s="37"/>
      <c r="L147" s="37"/>
      <c r="M147" s="37"/>
      <c r="N147" s="37"/>
      <c r="O147" s="37"/>
      <c r="P147" s="37"/>
      <c r="Q147" s="37"/>
      <c r="R147" s="39"/>
      <c r="S147" s="48"/>
      <c r="T147" s="428"/>
      <c r="U147" s="428"/>
      <c r="V147" s="428"/>
      <c r="W147" s="428"/>
      <c r="X147" s="428"/>
      <c r="Y147" s="428"/>
      <c r="Z147" s="428"/>
      <c r="AA147" s="428"/>
      <c r="AB147" s="428"/>
      <c r="AC147" s="451"/>
      <c r="AD147" s="647"/>
      <c r="AF147" s="9"/>
      <c r="AG147" s="9"/>
      <c r="AH147" s="9"/>
      <c r="AI147" s="6"/>
      <c r="AJ147" s="6"/>
      <c r="AK147" s="6"/>
      <c r="AL147" s="6"/>
      <c r="AM147" s="6"/>
      <c r="AN147" s="6"/>
      <c r="AO147" s="6"/>
      <c r="AP147" s="6"/>
      <c r="AQ147" s="6"/>
      <c r="AR147" s="9"/>
      <c r="AS147" s="9"/>
      <c r="AT147" s="9"/>
      <c r="AU147" s="9"/>
      <c r="AV147" s="9"/>
      <c r="BF147" s="1"/>
      <c r="BH147" s="1"/>
      <c r="BI147" s="1"/>
      <c r="BJ147" s="1"/>
      <c r="BK147" s="1"/>
      <c r="BL147" s="1"/>
      <c r="BM147" s="1"/>
      <c r="BN147" s="1"/>
      <c r="BO147" s="1"/>
    </row>
    <row r="148" spans="3:67" ht="20.100000000000001" customHeight="1" x14ac:dyDescent="0.15">
      <c r="C148" s="501"/>
      <c r="D148" s="502"/>
      <c r="E148" s="566"/>
      <c r="F148" s="491" t="s">
        <v>53</v>
      </c>
      <c r="G148" s="548"/>
      <c r="H148" s="548"/>
      <c r="I148" s="583"/>
      <c r="J148" s="63" t="s">
        <v>418</v>
      </c>
      <c r="K148" s="37" t="s">
        <v>186</v>
      </c>
      <c r="L148" s="37"/>
      <c r="M148" s="37"/>
      <c r="N148" s="37"/>
      <c r="O148" s="37"/>
      <c r="P148" s="37"/>
      <c r="Q148" s="37"/>
      <c r="R148" s="39"/>
      <c r="S148" s="427" t="s">
        <v>274</v>
      </c>
      <c r="T148" s="428"/>
      <c r="U148" s="428"/>
      <c r="V148" s="428"/>
      <c r="W148" s="428"/>
      <c r="X148" s="428"/>
      <c r="Y148" s="428"/>
      <c r="Z148" s="431"/>
      <c r="AA148" s="431"/>
      <c r="AB148" s="97" t="s">
        <v>426</v>
      </c>
      <c r="AC148" s="99"/>
      <c r="AD148" s="647"/>
      <c r="AF148" s="9"/>
      <c r="AG148" s="9"/>
      <c r="AH148" s="9"/>
      <c r="AI148" s="113" t="s">
        <v>276</v>
      </c>
      <c r="AK148" s="45" t="str">
        <f>IF(Z148&gt;0,IF(Z148&lt;650,"腰1100",IF(Z148&gt;=1100,"基準なし","床1100")),"■未答")</f>
        <v>■未答</v>
      </c>
      <c r="AL148" s="6"/>
      <c r="AM148" s="37"/>
      <c r="AN148" s="6"/>
      <c r="AO148" s="6"/>
      <c r="AP148" s="6"/>
      <c r="AQ148" s="6"/>
      <c r="AR148" s="9"/>
      <c r="AS148" s="9"/>
      <c r="AT148" s="9"/>
      <c r="AU148" s="9"/>
      <c r="AV148" s="9"/>
      <c r="BF148" s="1"/>
      <c r="BH148" s="1"/>
      <c r="BI148" s="1"/>
      <c r="BJ148" s="1"/>
      <c r="BK148" s="1"/>
      <c r="BL148" s="1"/>
      <c r="BM148" s="1"/>
      <c r="BN148" s="1"/>
      <c r="BO148" s="1"/>
    </row>
    <row r="149" spans="3:67" ht="20.100000000000001" customHeight="1" x14ac:dyDescent="0.15">
      <c r="C149" s="501"/>
      <c r="D149" s="502"/>
      <c r="E149" s="566"/>
      <c r="F149" s="491"/>
      <c r="G149" s="548"/>
      <c r="H149" s="548"/>
      <c r="I149" s="583"/>
      <c r="J149" s="63" t="s">
        <v>418</v>
      </c>
      <c r="K149" s="37" t="s">
        <v>278</v>
      </c>
      <c r="L149" s="37"/>
      <c r="M149" s="37"/>
      <c r="N149" s="37"/>
      <c r="O149" s="37"/>
      <c r="P149" s="37"/>
      <c r="Q149" s="37"/>
      <c r="R149" s="39"/>
      <c r="S149" s="427" t="s">
        <v>279</v>
      </c>
      <c r="T149" s="428"/>
      <c r="U149" s="428"/>
      <c r="V149" s="428"/>
      <c r="W149" s="428"/>
      <c r="X149" s="428"/>
      <c r="Y149" s="428"/>
      <c r="Z149" s="431"/>
      <c r="AA149" s="431"/>
      <c r="AB149" s="97" t="s">
        <v>426</v>
      </c>
      <c r="AC149" s="99"/>
      <c r="AD149" s="647"/>
      <c r="AF149" s="9"/>
      <c r="AG149" s="9"/>
      <c r="AH149" s="9"/>
      <c r="AI149" s="113" t="s">
        <v>280</v>
      </c>
      <c r="AK149" s="45" t="str">
        <f>IF(Z149&gt;0,IF(Z148&lt;650,IF(Z149&lt;1100,"◆未達","●適合"),IF(Z148&gt;=1100,"基準なし","◎不問")),"■未答")</f>
        <v>■未答</v>
      </c>
      <c r="AL149" s="6"/>
      <c r="AM149" s="6"/>
      <c r="AN149" s="44"/>
      <c r="AO149" s="44"/>
      <c r="AP149" s="61"/>
      <c r="AQ149" s="61"/>
      <c r="AR149" s="9"/>
      <c r="AS149" s="9"/>
      <c r="AT149" s="9"/>
      <c r="AU149" s="9"/>
      <c r="AV149" s="9"/>
      <c r="BF149" s="1"/>
      <c r="BH149" s="1"/>
      <c r="BI149" s="1"/>
      <c r="BJ149" s="1"/>
      <c r="BK149" s="1"/>
      <c r="BL149" s="1"/>
      <c r="BM149" s="1"/>
      <c r="BN149" s="1"/>
      <c r="BO149" s="1"/>
    </row>
    <row r="150" spans="3:67" ht="20.100000000000001" customHeight="1" x14ac:dyDescent="0.15">
      <c r="C150" s="501"/>
      <c r="D150" s="502"/>
      <c r="E150" s="566"/>
      <c r="F150" s="491"/>
      <c r="G150" s="548"/>
      <c r="H150" s="548"/>
      <c r="I150" s="583"/>
      <c r="J150" s="37"/>
      <c r="K150" s="37"/>
      <c r="L150" s="37"/>
      <c r="M150" s="37"/>
      <c r="N150" s="37"/>
      <c r="O150" s="37"/>
      <c r="P150" s="37"/>
      <c r="Q150" s="37"/>
      <c r="R150" s="39"/>
      <c r="S150" s="157" t="s">
        <v>281</v>
      </c>
      <c r="T150" s="97"/>
      <c r="U150" s="97"/>
      <c r="V150" s="97"/>
      <c r="W150" s="97"/>
      <c r="X150" s="97"/>
      <c r="Y150" s="97"/>
      <c r="Z150" s="431"/>
      <c r="AA150" s="431"/>
      <c r="AB150" s="97" t="s">
        <v>426</v>
      </c>
      <c r="AC150" s="99"/>
      <c r="AD150" s="647"/>
      <c r="AF150" s="9"/>
      <c r="AG150" s="9"/>
      <c r="AH150" s="9"/>
      <c r="AI150" s="113" t="s">
        <v>282</v>
      </c>
      <c r="AK150" s="45" t="str">
        <f>IF(Z148&gt;0,IF(Z148&gt;=300,IF(Z148&lt;650,"◎不問",IF(Z148&lt;1100,IF(Z150&lt;1100,"◆未達","●適合"),"基準なし")),IF(Z150&lt;1100,"◆未達","●適合")),"■未答")</f>
        <v>■未答</v>
      </c>
      <c r="AL150" s="6"/>
      <c r="AM150" s="6"/>
      <c r="AN150" s="6"/>
      <c r="AO150" s="6"/>
      <c r="AP150" s="6"/>
      <c r="AQ150" s="6"/>
      <c r="AR150" s="9"/>
      <c r="AS150" s="9"/>
      <c r="AT150" s="9"/>
      <c r="AU150" s="9"/>
      <c r="AV150" s="9"/>
      <c r="BF150" s="1"/>
      <c r="BH150" s="1"/>
      <c r="BI150" s="1"/>
      <c r="BJ150" s="1"/>
      <c r="BK150" s="1"/>
      <c r="BL150" s="1"/>
      <c r="BM150" s="1"/>
      <c r="BN150" s="1"/>
      <c r="BO150" s="1"/>
    </row>
    <row r="151" spans="3:67" ht="20.100000000000001" customHeight="1" x14ac:dyDescent="0.15">
      <c r="C151" s="501"/>
      <c r="D151" s="502"/>
      <c r="E151" s="566"/>
      <c r="F151" s="491" t="s">
        <v>501</v>
      </c>
      <c r="G151" s="548"/>
      <c r="H151" s="548"/>
      <c r="I151" s="583"/>
      <c r="J151" s="94"/>
      <c r="K151" s="95"/>
      <c r="L151" s="95"/>
      <c r="M151" s="37"/>
      <c r="N151" s="37"/>
      <c r="O151" s="37"/>
      <c r="P151" s="37"/>
      <c r="Q151" s="37"/>
      <c r="R151" s="39"/>
      <c r="S151" s="56"/>
      <c r="T151" s="49"/>
      <c r="U151" s="49"/>
      <c r="V151" s="49"/>
      <c r="W151" s="49"/>
      <c r="X151" s="49"/>
      <c r="Y151" s="49"/>
      <c r="Z151" s="49"/>
      <c r="AA151" s="49"/>
      <c r="AB151" s="49"/>
      <c r="AC151" s="49"/>
      <c r="AD151" s="647"/>
      <c r="AF151" s="9"/>
      <c r="AG151" s="9"/>
      <c r="AH151" s="9"/>
      <c r="AL151" s="6"/>
      <c r="AM151" s="37"/>
      <c r="AN151" s="6"/>
      <c r="AO151" s="6"/>
      <c r="AP151" s="6"/>
      <c r="AQ151" s="6"/>
      <c r="AR151" s="9"/>
      <c r="AS151" s="9"/>
      <c r="AT151" s="9"/>
      <c r="AU151" s="9"/>
      <c r="AV151" s="9"/>
      <c r="BF151" s="1"/>
      <c r="BH151" s="1"/>
      <c r="BI151" s="1"/>
      <c r="BJ151" s="1"/>
      <c r="BK151" s="1"/>
      <c r="BL151" s="1"/>
      <c r="BM151" s="1"/>
      <c r="BN151" s="1"/>
      <c r="BO151" s="1"/>
    </row>
    <row r="152" spans="3:67" ht="20.100000000000001" customHeight="1" x14ac:dyDescent="0.15">
      <c r="C152" s="501"/>
      <c r="D152" s="502"/>
      <c r="E152" s="566"/>
      <c r="F152" s="491"/>
      <c r="G152" s="548"/>
      <c r="H152" s="548"/>
      <c r="I152" s="583"/>
      <c r="J152" s="94"/>
      <c r="K152" s="95"/>
      <c r="L152" s="95"/>
      <c r="M152" s="37"/>
      <c r="N152" s="37"/>
      <c r="O152" s="37"/>
      <c r="P152" s="37"/>
      <c r="Q152" s="37"/>
      <c r="R152" s="39"/>
      <c r="S152" s="436" t="s">
        <v>302</v>
      </c>
      <c r="T152" s="429"/>
      <c r="U152" s="429"/>
      <c r="V152" s="429"/>
      <c r="W152" s="429"/>
      <c r="X152" s="429"/>
      <c r="Y152" s="429"/>
      <c r="Z152" s="431"/>
      <c r="AA152" s="431"/>
      <c r="AB152" s="49" t="s">
        <v>426</v>
      </c>
      <c r="AC152" s="49"/>
      <c r="AD152" s="647"/>
      <c r="AF152" s="9"/>
      <c r="AG152" s="9"/>
      <c r="AH152" s="9"/>
      <c r="AI152" s="113" t="s">
        <v>303</v>
      </c>
      <c r="AK152" s="45" t="str">
        <f>IF(Z152&gt;0,IF(Z152&gt;110,"◆未達","●適合"),"■未答")</f>
        <v>■未答</v>
      </c>
      <c r="AL152" s="6"/>
      <c r="AM152" s="6"/>
      <c r="AN152" s="44"/>
      <c r="AO152" s="44"/>
      <c r="AP152" s="61"/>
      <c r="AQ152" s="61"/>
      <c r="AR152" s="9"/>
      <c r="AS152" s="9"/>
      <c r="AT152" s="9"/>
      <c r="AU152" s="9"/>
      <c r="AV152" s="9"/>
      <c r="BF152" s="1"/>
      <c r="BH152" s="1"/>
      <c r="BI152" s="1"/>
      <c r="BJ152" s="1"/>
      <c r="BK152" s="1"/>
      <c r="BL152" s="1"/>
      <c r="BM152" s="1"/>
      <c r="BN152" s="1"/>
      <c r="BO152" s="1"/>
    </row>
    <row r="153" spans="3:67" ht="20.100000000000001" customHeight="1" thickBot="1" x14ac:dyDescent="0.2">
      <c r="C153" s="503"/>
      <c r="D153" s="504"/>
      <c r="E153" s="718"/>
      <c r="F153" s="529"/>
      <c r="G153" s="627"/>
      <c r="H153" s="627"/>
      <c r="I153" s="628"/>
      <c r="J153" s="154"/>
      <c r="K153" s="213"/>
      <c r="L153" s="213"/>
      <c r="M153" s="148"/>
      <c r="N153" s="148"/>
      <c r="O153" s="148"/>
      <c r="P153" s="148"/>
      <c r="Q153" s="148"/>
      <c r="R153" s="149"/>
      <c r="S153" s="151"/>
      <c r="T153" s="151"/>
      <c r="U153" s="151"/>
      <c r="V153" s="151"/>
      <c r="W153" s="151"/>
      <c r="X153" s="151"/>
      <c r="Y153" s="151"/>
      <c r="Z153" s="151"/>
      <c r="AA153" s="151"/>
      <c r="AB153" s="151"/>
      <c r="AC153" s="151"/>
      <c r="AD153" s="647"/>
      <c r="AF153" s="9"/>
      <c r="AG153" s="9"/>
      <c r="AH153" s="9"/>
      <c r="AI153" s="6"/>
      <c r="AJ153" s="6"/>
      <c r="AK153" s="6"/>
      <c r="AL153" s="6"/>
      <c r="AM153" s="6"/>
      <c r="AN153" s="6"/>
      <c r="AO153" s="6"/>
      <c r="AP153" s="6"/>
      <c r="AQ153" s="6"/>
      <c r="AR153" s="9"/>
      <c r="AS153" s="9"/>
      <c r="AT153" s="9"/>
      <c r="AU153" s="9"/>
      <c r="AV153" s="9"/>
      <c r="BF153" s="1"/>
      <c r="BH153" s="1"/>
      <c r="BI153" s="1"/>
      <c r="BJ153" s="1"/>
      <c r="BK153" s="1"/>
      <c r="BL153" s="1"/>
      <c r="BM153" s="1"/>
      <c r="BN153" s="1"/>
      <c r="BO153" s="1"/>
    </row>
    <row r="154" spans="3:67" ht="17.100000000000001" customHeight="1" x14ac:dyDescent="0.15">
      <c r="C154" s="499" t="s">
        <v>435</v>
      </c>
      <c r="D154" s="778"/>
      <c r="E154" s="517" t="s">
        <v>54</v>
      </c>
      <c r="F154" s="517"/>
      <c r="G154" s="517"/>
      <c r="H154" s="517"/>
      <c r="I154" s="518"/>
      <c r="J154" s="57" t="s">
        <v>428</v>
      </c>
      <c r="K154" s="30" t="s">
        <v>376</v>
      </c>
      <c r="L154" s="163"/>
      <c r="M154" s="163"/>
      <c r="N154" s="163"/>
      <c r="O154" s="163"/>
      <c r="P154" s="163"/>
      <c r="Q154" s="163"/>
      <c r="R154" s="164"/>
      <c r="S154" s="165"/>
      <c r="T154" s="166"/>
      <c r="U154" s="166"/>
      <c r="V154" s="166"/>
      <c r="W154" s="166"/>
      <c r="X154" s="166"/>
      <c r="Y154" s="166"/>
      <c r="Z154" s="166"/>
      <c r="AA154" s="166"/>
      <c r="AB154" s="166"/>
      <c r="AC154" s="166"/>
      <c r="AD154" s="643"/>
      <c r="AF154" s="42" t="str">
        <f>+J154</f>
        <v>□</v>
      </c>
      <c r="AI154" s="45" t="str">
        <f>IF(AF154&amp;AF155&amp;AF156&amp;AF157="■□□□","◎無し",IF(AF154&amp;AF155&amp;AF156&amp;AF157="□■□□","●適合",IF(AF154&amp;AF155&amp;AF156&amp;AF157="□□■□","◆未達",IF(AF154&amp;AF155&amp;AF156&amp;AF157="□□□■","◆未達",IF(AF154&amp;AF155&amp;AF156&amp;AF157="□□□□","■未答","▼矛盾")))))</f>
        <v>■未答</v>
      </c>
      <c r="AJ154" s="61"/>
      <c r="AM154" s="37" t="s">
        <v>95</v>
      </c>
      <c r="AN154" s="53" t="s">
        <v>434</v>
      </c>
      <c r="AO154" s="53" t="s">
        <v>433</v>
      </c>
      <c r="AP154" s="53" t="s">
        <v>432</v>
      </c>
      <c r="AQ154" s="53" t="s">
        <v>431</v>
      </c>
      <c r="AR154" s="53" t="s">
        <v>430</v>
      </c>
      <c r="AS154" s="53" t="s">
        <v>90</v>
      </c>
      <c r="BF154" s="1"/>
      <c r="BH154" s="1"/>
      <c r="BI154" s="1"/>
      <c r="BJ154" s="1"/>
      <c r="BK154" s="1"/>
      <c r="BL154" s="1"/>
      <c r="BM154" s="1"/>
      <c r="BN154" s="1"/>
      <c r="BO154" s="1"/>
    </row>
    <row r="155" spans="3:67" ht="17.100000000000001" customHeight="1" x14ac:dyDescent="0.15">
      <c r="C155" s="501"/>
      <c r="D155" s="779"/>
      <c r="E155" s="511"/>
      <c r="F155" s="511"/>
      <c r="G155" s="511"/>
      <c r="H155" s="511"/>
      <c r="I155" s="512"/>
      <c r="J155" s="170" t="s">
        <v>428</v>
      </c>
      <c r="K155" s="486" t="s">
        <v>377</v>
      </c>
      <c r="L155" s="486"/>
      <c r="M155" s="170" t="s">
        <v>418</v>
      </c>
      <c r="N155" s="486" t="s">
        <v>378</v>
      </c>
      <c r="O155" s="486"/>
      <c r="P155" s="170" t="s">
        <v>428</v>
      </c>
      <c r="Q155" s="486" t="s">
        <v>312</v>
      </c>
      <c r="R155" s="487"/>
      <c r="S155" s="157"/>
      <c r="T155" s="97"/>
      <c r="U155" s="97"/>
      <c r="V155" s="97"/>
      <c r="W155" s="97"/>
      <c r="X155" s="97"/>
      <c r="Y155" s="97"/>
      <c r="Z155" s="97"/>
      <c r="AA155" s="97"/>
      <c r="AB155" s="97"/>
      <c r="AC155" s="97"/>
      <c r="AD155" s="442"/>
      <c r="AF155" s="1" t="str">
        <f>+J155</f>
        <v>□</v>
      </c>
      <c r="AM155" s="37"/>
      <c r="AN155" s="43" t="s">
        <v>64</v>
      </c>
      <c r="AO155" s="43" t="s">
        <v>65</v>
      </c>
      <c r="AP155" s="43" t="s">
        <v>379</v>
      </c>
      <c r="AQ155" s="43" t="s">
        <v>66</v>
      </c>
      <c r="AR155" s="45" t="s">
        <v>91</v>
      </c>
      <c r="AS155" s="45" t="s">
        <v>67</v>
      </c>
      <c r="BF155" s="1"/>
      <c r="BH155" s="1"/>
      <c r="BI155" s="1"/>
      <c r="BJ155" s="1"/>
      <c r="BK155" s="1"/>
      <c r="BL155" s="1"/>
      <c r="BM155" s="1"/>
      <c r="BN155" s="1"/>
      <c r="BO155" s="1"/>
    </row>
    <row r="156" spans="3:67" ht="22.15" customHeight="1" x14ac:dyDescent="0.15">
      <c r="C156" s="780"/>
      <c r="D156" s="776"/>
      <c r="E156" s="494" t="s">
        <v>429</v>
      </c>
      <c r="F156" s="508"/>
      <c r="G156" s="508"/>
      <c r="H156" s="508"/>
      <c r="I156" s="509"/>
      <c r="J156" s="197"/>
      <c r="K156" s="198"/>
      <c r="L156" s="198"/>
      <c r="M156" s="197"/>
      <c r="N156" s="198"/>
      <c r="O156" s="199" t="s">
        <v>418</v>
      </c>
      <c r="P156" s="537" t="s">
        <v>329</v>
      </c>
      <c r="Q156" s="537"/>
      <c r="R156" s="538"/>
      <c r="S156" s="200" t="s">
        <v>418</v>
      </c>
      <c r="T156" s="705" t="s">
        <v>381</v>
      </c>
      <c r="U156" s="705"/>
      <c r="V156" s="705"/>
      <c r="W156" s="705"/>
      <c r="X156" s="705"/>
      <c r="Y156" s="705"/>
      <c r="Z156" s="705"/>
      <c r="AA156" s="705"/>
      <c r="AB156" s="705"/>
      <c r="AC156" s="707"/>
      <c r="AD156" s="440"/>
      <c r="AF156" s="1" t="str">
        <f>+M155</f>
        <v>□</v>
      </c>
      <c r="BF156" s="1"/>
      <c r="BH156" s="1"/>
      <c r="BI156" s="1"/>
      <c r="BJ156" s="1"/>
      <c r="BK156" s="1"/>
      <c r="BL156" s="1"/>
      <c r="BM156" s="1"/>
      <c r="BN156" s="1"/>
      <c r="BO156" s="1"/>
    </row>
    <row r="157" spans="3:67" ht="22.15" customHeight="1" x14ac:dyDescent="0.15">
      <c r="C157" s="780"/>
      <c r="D157" s="776"/>
      <c r="E157" s="510"/>
      <c r="F157" s="511"/>
      <c r="G157" s="511"/>
      <c r="H157" s="511"/>
      <c r="I157" s="512"/>
      <c r="J157" s="170" t="s">
        <v>428</v>
      </c>
      <c r="K157" s="486" t="s">
        <v>311</v>
      </c>
      <c r="L157" s="486"/>
      <c r="M157" s="170" t="s">
        <v>418</v>
      </c>
      <c r="N157" s="486" t="s">
        <v>312</v>
      </c>
      <c r="O157" s="486"/>
      <c r="P157" s="486"/>
      <c r="Q157" s="101"/>
      <c r="R157" s="102"/>
      <c r="S157" s="40" t="s">
        <v>418</v>
      </c>
      <c r="T157" s="664" t="s">
        <v>382</v>
      </c>
      <c r="U157" s="664"/>
      <c r="V157" s="664"/>
      <c r="W157" s="664"/>
      <c r="X157" s="664"/>
      <c r="Y157" s="664"/>
      <c r="Z157" s="664"/>
      <c r="AA157" s="664"/>
      <c r="AB157" s="664"/>
      <c r="AC157" s="665"/>
      <c r="AD157" s="442"/>
      <c r="AF157" s="1" t="str">
        <f>+P155</f>
        <v>□</v>
      </c>
      <c r="BF157" s="1"/>
      <c r="BH157" s="1"/>
      <c r="BI157" s="1"/>
      <c r="BJ157" s="1"/>
      <c r="BK157" s="1"/>
      <c r="BL157" s="1"/>
      <c r="BM157" s="1"/>
      <c r="BN157" s="1"/>
      <c r="BO157" s="1"/>
    </row>
    <row r="158" spans="3:67" ht="17.100000000000001" customHeight="1" x14ac:dyDescent="0.15">
      <c r="C158" s="780"/>
      <c r="D158" s="776"/>
      <c r="E158" s="35"/>
      <c r="F158" s="494" t="s">
        <v>502</v>
      </c>
      <c r="G158" s="508"/>
      <c r="H158" s="508"/>
      <c r="I158" s="509"/>
      <c r="J158" s="105"/>
      <c r="K158" s="198"/>
      <c r="L158" s="198"/>
      <c r="M158" s="198"/>
      <c r="N158" s="198"/>
      <c r="O158" s="199" t="s">
        <v>418</v>
      </c>
      <c r="P158" s="537" t="s">
        <v>329</v>
      </c>
      <c r="Q158" s="537"/>
      <c r="R158" s="537"/>
      <c r="S158" s="669" t="s">
        <v>208</v>
      </c>
      <c r="T158" s="667"/>
      <c r="U158" s="667"/>
      <c r="V158" s="667"/>
      <c r="W158" s="644"/>
      <c r="X158" s="644"/>
      <c r="Y158" s="79" t="s">
        <v>426</v>
      </c>
      <c r="Z158" s="79"/>
      <c r="AA158" s="79"/>
      <c r="AB158" s="79"/>
      <c r="AC158" s="217"/>
      <c r="AD158" s="440"/>
      <c r="AF158" s="42" t="str">
        <f>+O156</f>
        <v>□</v>
      </c>
      <c r="AI158" s="45" t="str">
        <f>IF(AF158&amp;AF159&amp;AF160="■□□","◎無し",IF(AF158&amp;AF159&amp;AF160="□■□","●適合",IF(AF158&amp;AF159&amp;AF160="□□■","◆未達",IF(AF158&amp;AF159&amp;AF160="□□□","■未答","▼矛盾"))))</f>
        <v>■未答</v>
      </c>
      <c r="AJ158" s="61"/>
      <c r="AM158" s="37" t="s">
        <v>110</v>
      </c>
      <c r="AN158" s="46" t="s">
        <v>425</v>
      </c>
      <c r="AO158" s="46" t="s">
        <v>424</v>
      </c>
      <c r="AP158" s="46" t="s">
        <v>423</v>
      </c>
      <c r="AQ158" s="46" t="s">
        <v>422</v>
      </c>
      <c r="AR158" s="46" t="s">
        <v>90</v>
      </c>
      <c r="BF158" s="1"/>
      <c r="BH158" s="1"/>
      <c r="BI158" s="1"/>
      <c r="BJ158" s="1"/>
      <c r="BK158" s="1"/>
      <c r="BL158" s="1"/>
      <c r="BM158" s="1"/>
      <c r="BN158" s="1"/>
      <c r="BO158" s="1"/>
    </row>
    <row r="159" spans="3:67" ht="17.100000000000001" customHeight="1" x14ac:dyDescent="0.15">
      <c r="C159" s="780"/>
      <c r="D159" s="776"/>
      <c r="E159" s="35"/>
      <c r="F159" s="510"/>
      <c r="G159" s="511"/>
      <c r="H159" s="511"/>
      <c r="I159" s="512"/>
      <c r="J159" s="63" t="s">
        <v>418</v>
      </c>
      <c r="K159" s="456" t="s">
        <v>349</v>
      </c>
      <c r="L159" s="456"/>
      <c r="M159" s="456"/>
      <c r="N159" s="456"/>
      <c r="O159" s="456"/>
      <c r="P159" s="456"/>
      <c r="Q159" s="456"/>
      <c r="R159" s="457"/>
      <c r="S159" s="436" t="s">
        <v>212</v>
      </c>
      <c r="T159" s="429"/>
      <c r="U159" s="429"/>
      <c r="V159" s="429"/>
      <c r="W159" s="431"/>
      <c r="X159" s="431"/>
      <c r="Y159" s="49" t="s">
        <v>426</v>
      </c>
      <c r="Z159" s="450" t="str">
        <f>IF(W159&gt;0,IF(W159&lt;240,"&lt;240",""),"")</f>
        <v/>
      </c>
      <c r="AA159" s="450"/>
      <c r="AB159" s="49"/>
      <c r="AC159" s="81"/>
      <c r="AD159" s="441"/>
      <c r="AF159" s="1" t="str">
        <f>+J157</f>
        <v>□</v>
      </c>
      <c r="AI159" s="160" t="s">
        <v>213</v>
      </c>
      <c r="AK159" s="45" t="str">
        <f>IF(W159&gt;0,IF(W159&lt;195,"◆195未満","●適合"),"■未答")</f>
        <v>■未答</v>
      </c>
      <c r="AM159" s="37"/>
      <c r="AN159" s="43" t="s">
        <v>64</v>
      </c>
      <c r="AO159" s="43" t="s">
        <v>65</v>
      </c>
      <c r="AP159" s="43" t="s">
        <v>66</v>
      </c>
      <c r="AQ159" s="45" t="s">
        <v>91</v>
      </c>
      <c r="AR159" s="45" t="s">
        <v>67</v>
      </c>
      <c r="BF159" s="1"/>
      <c r="BH159" s="1"/>
      <c r="BI159" s="1"/>
      <c r="BJ159" s="1"/>
      <c r="BK159" s="1"/>
      <c r="BL159" s="1"/>
      <c r="BM159" s="1"/>
      <c r="BN159" s="1"/>
      <c r="BO159" s="1"/>
    </row>
    <row r="160" spans="3:67" ht="17.100000000000001" customHeight="1" x14ac:dyDescent="0.15">
      <c r="C160" s="780"/>
      <c r="D160" s="776"/>
      <c r="E160" s="35"/>
      <c r="F160" s="513"/>
      <c r="G160" s="514"/>
      <c r="H160" s="514"/>
      <c r="I160" s="515"/>
      <c r="J160" s="63" t="s">
        <v>418</v>
      </c>
      <c r="K160" s="456" t="s">
        <v>350</v>
      </c>
      <c r="L160" s="456"/>
      <c r="M160" s="456"/>
      <c r="N160" s="456"/>
      <c r="O160" s="456"/>
      <c r="P160" s="456"/>
      <c r="Q160" s="456"/>
      <c r="R160" s="457"/>
      <c r="S160" s="56"/>
      <c r="T160" s="636" t="s">
        <v>215</v>
      </c>
      <c r="U160" s="636"/>
      <c r="V160" s="636"/>
      <c r="W160" s="636"/>
      <c r="X160" s="636"/>
      <c r="Y160" s="636"/>
      <c r="Z160" s="452"/>
      <c r="AA160" s="452"/>
      <c r="AB160" s="49"/>
      <c r="AC160" s="81"/>
      <c r="AD160" s="441"/>
      <c r="AF160" s="1" t="str">
        <f>+M157</f>
        <v>□</v>
      </c>
      <c r="AI160" s="160" t="s">
        <v>217</v>
      </c>
      <c r="AK160" s="45" t="str">
        <f>IF(Z160&gt;0,IF(AND(Z160&gt;=550,Z160&lt;=650),"●適合","◆未達"),"■未答")</f>
        <v>■未答</v>
      </c>
      <c r="BF160" s="1"/>
      <c r="BH160" s="1"/>
      <c r="BI160" s="1"/>
      <c r="BJ160" s="1"/>
      <c r="BK160" s="1"/>
      <c r="BL160" s="1"/>
      <c r="BM160" s="1"/>
      <c r="BN160" s="1"/>
      <c r="BO160" s="1"/>
    </row>
    <row r="161" spans="3:67" ht="17.100000000000001" customHeight="1" x14ac:dyDescent="0.15">
      <c r="C161" s="780"/>
      <c r="D161" s="776"/>
      <c r="E161" s="35"/>
      <c r="F161" s="491" t="s">
        <v>427</v>
      </c>
      <c r="G161" s="548"/>
      <c r="H161" s="548"/>
      <c r="I161" s="583"/>
      <c r="J161" s="85"/>
      <c r="K161" s="85"/>
      <c r="L161" s="85"/>
      <c r="M161" s="85"/>
      <c r="N161" s="85"/>
      <c r="O161" s="85"/>
      <c r="P161" s="85"/>
      <c r="Q161" s="85"/>
      <c r="R161" s="86"/>
      <c r="S161" s="484" t="s">
        <v>218</v>
      </c>
      <c r="T161" s="485"/>
      <c r="U161" s="485"/>
      <c r="V161" s="485"/>
      <c r="W161" s="454"/>
      <c r="X161" s="454"/>
      <c r="Y161" s="70" t="s">
        <v>426</v>
      </c>
      <c r="Z161" s="438" t="str">
        <f>IF(W161&gt;30,"&gt;30","")</f>
        <v/>
      </c>
      <c r="AA161" s="438"/>
      <c r="AB161" s="70"/>
      <c r="AC161" s="70"/>
      <c r="AD161" s="442"/>
      <c r="AF161" s="42" t="str">
        <f>+O158</f>
        <v>□</v>
      </c>
      <c r="AI161" s="113" t="s">
        <v>219</v>
      </c>
      <c r="AK161" s="45" t="str">
        <f>IF(W161&gt;0,IF(W161&gt;30,"◆30超過","●適合"),"■未答")</f>
        <v>■未答</v>
      </c>
      <c r="AM161" s="37" t="s">
        <v>110</v>
      </c>
      <c r="AN161" s="46" t="s">
        <v>425</v>
      </c>
      <c r="AO161" s="46" t="s">
        <v>424</v>
      </c>
      <c r="AP161" s="46" t="s">
        <v>423</v>
      </c>
      <c r="AQ161" s="46" t="s">
        <v>422</v>
      </c>
      <c r="AR161" s="46" t="s">
        <v>90</v>
      </c>
      <c r="BF161" s="1"/>
      <c r="BH161" s="1"/>
      <c r="BI161" s="1"/>
      <c r="BJ161" s="1"/>
      <c r="BK161" s="1"/>
      <c r="BL161" s="1"/>
      <c r="BM161" s="1"/>
      <c r="BN161" s="1"/>
      <c r="BO161" s="1"/>
    </row>
    <row r="162" spans="3:67" ht="17.100000000000001" customHeight="1" x14ac:dyDescent="0.15">
      <c r="C162" s="780"/>
      <c r="D162" s="776"/>
      <c r="E162" s="35"/>
      <c r="F162" s="494" t="s">
        <v>421</v>
      </c>
      <c r="G162" s="508"/>
      <c r="H162" s="508"/>
      <c r="I162" s="509"/>
      <c r="J162" s="172"/>
      <c r="K162" s="106"/>
      <c r="L162" s="106"/>
      <c r="M162" s="106"/>
      <c r="N162" s="106"/>
      <c r="O162" s="199" t="s">
        <v>418</v>
      </c>
      <c r="P162" s="537" t="s">
        <v>329</v>
      </c>
      <c r="Q162" s="537"/>
      <c r="R162" s="537"/>
      <c r="S162" s="669" t="s">
        <v>353</v>
      </c>
      <c r="T162" s="667"/>
      <c r="U162" s="667"/>
      <c r="V162" s="667"/>
      <c r="W162" s="199" t="s">
        <v>418</v>
      </c>
      <c r="X162" s="79" t="s">
        <v>420</v>
      </c>
      <c r="Y162" s="79"/>
      <c r="Z162" s="199" t="s">
        <v>418</v>
      </c>
      <c r="AA162" s="79" t="s">
        <v>419</v>
      </c>
      <c r="AB162" s="79"/>
      <c r="AC162" s="217"/>
      <c r="AD162" s="440"/>
      <c r="AF162" s="1" t="str">
        <f>+J159</f>
        <v>□</v>
      </c>
      <c r="AI162" s="45" t="str">
        <f>IF(AF161&amp;AF162&amp;AF163="■□□","◎無し",IF(AF161&amp;AF162&amp;AF163="□■□","●適合",IF(AF161&amp;AF162&amp;AF163="□□■","◆未達",IF(AF161&amp;AF162&amp;AF163="□□□","■未答","▼矛盾"))))</f>
        <v>■未答</v>
      </c>
      <c r="AM162" s="37"/>
      <c r="AN162" s="43" t="s">
        <v>64</v>
      </c>
      <c r="AO162" s="43" t="s">
        <v>65</v>
      </c>
      <c r="AP162" s="43" t="s">
        <v>66</v>
      </c>
      <c r="AQ162" s="45" t="s">
        <v>91</v>
      </c>
      <c r="AR162" s="45" t="s">
        <v>67</v>
      </c>
      <c r="BF162" s="1"/>
      <c r="BH162" s="1"/>
      <c r="BI162" s="1"/>
      <c r="BJ162" s="1"/>
      <c r="BK162" s="1"/>
      <c r="BL162" s="1"/>
      <c r="BM162" s="1"/>
      <c r="BN162" s="1"/>
      <c r="BO162" s="1"/>
    </row>
    <row r="163" spans="3:67" ht="17.100000000000001" customHeight="1" x14ac:dyDescent="0.15">
      <c r="C163" s="780"/>
      <c r="D163" s="776"/>
      <c r="E163" s="35"/>
      <c r="F163" s="513"/>
      <c r="G163" s="514"/>
      <c r="H163" s="514"/>
      <c r="I163" s="515"/>
      <c r="J163" s="206" t="s">
        <v>418</v>
      </c>
      <c r="K163" s="456" t="s">
        <v>360</v>
      </c>
      <c r="L163" s="456"/>
      <c r="M163" s="456"/>
      <c r="N163" s="456"/>
      <c r="O163" s="456"/>
      <c r="P163" s="456"/>
      <c r="Q163" s="456"/>
      <c r="R163" s="457"/>
      <c r="S163" s="427" t="s">
        <v>356</v>
      </c>
      <c r="T163" s="428"/>
      <c r="U163" s="428"/>
      <c r="V163" s="428"/>
      <c r="W163" s="168" t="s">
        <v>84</v>
      </c>
      <c r="X163" s="97" t="s">
        <v>162</v>
      </c>
      <c r="Y163" s="97"/>
      <c r="Z163" s="168" t="s">
        <v>84</v>
      </c>
      <c r="AA163" s="97" t="s">
        <v>355</v>
      </c>
      <c r="AB163" s="97"/>
      <c r="AC163" s="99"/>
      <c r="AD163" s="441"/>
      <c r="AF163" s="1" t="str">
        <f>+J160</f>
        <v>□</v>
      </c>
      <c r="BF163" s="1"/>
      <c r="BH163" s="1"/>
      <c r="BI163" s="1"/>
      <c r="BJ163" s="1"/>
      <c r="BK163" s="1"/>
      <c r="BL163" s="1"/>
      <c r="BM163" s="1"/>
      <c r="BN163" s="1"/>
      <c r="BO163" s="1"/>
    </row>
    <row r="164" spans="3:67" ht="6" customHeight="1" x14ac:dyDescent="0.15">
      <c r="C164" s="780"/>
      <c r="D164" s="776"/>
      <c r="E164" s="35"/>
      <c r="F164" s="494" t="s">
        <v>417</v>
      </c>
      <c r="G164" s="508"/>
      <c r="H164" s="508"/>
      <c r="I164" s="509"/>
      <c r="J164" s="186"/>
      <c r="K164" s="51"/>
      <c r="L164" s="51"/>
      <c r="M164" s="51"/>
      <c r="N164" s="51"/>
      <c r="O164" s="51"/>
      <c r="P164" s="51"/>
      <c r="Q164" s="51"/>
      <c r="R164" s="52"/>
      <c r="S164" s="56"/>
      <c r="T164" s="49"/>
      <c r="U164" s="49"/>
      <c r="V164" s="49"/>
      <c r="W164" s="49"/>
      <c r="X164" s="49"/>
      <c r="Y164" s="49"/>
      <c r="Z164" s="49"/>
      <c r="AA164" s="49"/>
      <c r="AB164" s="49"/>
      <c r="AC164" s="81"/>
      <c r="AD164" s="441"/>
      <c r="BF164" s="1"/>
      <c r="BH164" s="1"/>
      <c r="BI164" s="1"/>
      <c r="BJ164" s="1"/>
      <c r="BK164" s="1"/>
      <c r="BL164" s="1"/>
      <c r="BM164" s="1"/>
      <c r="BN164" s="1"/>
      <c r="BO164" s="1"/>
    </row>
    <row r="165" spans="3:67" ht="17.100000000000001" customHeight="1" x14ac:dyDescent="0.15">
      <c r="C165" s="780"/>
      <c r="D165" s="776"/>
      <c r="E165" s="71"/>
      <c r="F165" s="510"/>
      <c r="G165" s="511"/>
      <c r="H165" s="511"/>
      <c r="I165" s="512"/>
      <c r="J165" s="206" t="s">
        <v>84</v>
      </c>
      <c r="K165" s="456" t="s">
        <v>361</v>
      </c>
      <c r="L165" s="456"/>
      <c r="M165" s="456"/>
      <c r="N165" s="456"/>
      <c r="O165" s="456"/>
      <c r="P165" s="456"/>
      <c r="Q165" s="456"/>
      <c r="R165" s="457"/>
      <c r="S165" s="427" t="s">
        <v>601</v>
      </c>
      <c r="T165" s="428"/>
      <c r="U165" s="428"/>
      <c r="V165" s="428"/>
      <c r="W165" s="168" t="s">
        <v>84</v>
      </c>
      <c r="X165" s="450" t="s">
        <v>251</v>
      </c>
      <c r="Y165" s="450"/>
      <c r="Z165" s="168" t="s">
        <v>84</v>
      </c>
      <c r="AA165" s="451" t="s">
        <v>252</v>
      </c>
      <c r="AB165" s="428"/>
      <c r="AC165" s="179"/>
      <c r="AD165" s="441"/>
      <c r="AF165" s="42" t="str">
        <f>+O162</f>
        <v>□</v>
      </c>
      <c r="AI165" s="45" t="str">
        <f>IF(AF165&amp;AF166&amp;AF167="■□□","◎無し",IF(AF165&amp;AF166&amp;AF167="□■□","●適合",IF(AF165&amp;AF166&amp;AF167="□□■","◆未達",IF(AF165&amp;AF166&amp;AF167="□□□","■未答","▼矛盾"))))</f>
        <v>■未答</v>
      </c>
      <c r="AJ165" s="61"/>
      <c r="AM165" s="37" t="s">
        <v>110</v>
      </c>
      <c r="AN165" s="46" t="s">
        <v>111</v>
      </c>
      <c r="AO165" s="46" t="s">
        <v>112</v>
      </c>
      <c r="AP165" s="46" t="s">
        <v>113</v>
      </c>
      <c r="AQ165" s="46" t="s">
        <v>114</v>
      </c>
      <c r="AR165" s="46" t="s">
        <v>90</v>
      </c>
      <c r="BF165" s="1"/>
      <c r="BH165" s="1"/>
      <c r="BI165" s="1"/>
      <c r="BJ165" s="1"/>
      <c r="BK165" s="1"/>
      <c r="BL165" s="1"/>
      <c r="BM165" s="1"/>
      <c r="BN165" s="1"/>
      <c r="BO165" s="1"/>
    </row>
    <row r="166" spans="3:67" ht="7.5" customHeight="1" x14ac:dyDescent="0.15">
      <c r="C166" s="780"/>
      <c r="D166" s="776"/>
      <c r="E166" s="71"/>
      <c r="F166" s="513"/>
      <c r="G166" s="514"/>
      <c r="H166" s="514"/>
      <c r="I166" s="515"/>
      <c r="J166" s="218"/>
      <c r="K166" s="486"/>
      <c r="L166" s="486"/>
      <c r="M166" s="486"/>
      <c r="N166" s="486"/>
      <c r="O166" s="486"/>
      <c r="P166" s="486"/>
      <c r="Q166" s="486"/>
      <c r="R166" s="487"/>
      <c r="S166" s="180"/>
      <c r="T166" s="104"/>
      <c r="U166" s="104"/>
      <c r="V166" s="104"/>
      <c r="W166" s="104"/>
      <c r="X166" s="104"/>
      <c r="Y166" s="209"/>
      <c r="Z166" s="209"/>
      <c r="AA166" s="209"/>
      <c r="AB166" s="88"/>
      <c r="AC166" s="90"/>
      <c r="AD166" s="442"/>
      <c r="AF166" s="1" t="str">
        <f>+J163</f>
        <v>□</v>
      </c>
      <c r="AM166" s="37"/>
      <c r="AN166" s="43" t="s">
        <v>64</v>
      </c>
      <c r="AO166" s="43" t="s">
        <v>65</v>
      </c>
      <c r="AP166" s="43" t="s">
        <v>66</v>
      </c>
      <c r="AQ166" s="45" t="s">
        <v>91</v>
      </c>
      <c r="AR166" s="45" t="s">
        <v>67</v>
      </c>
      <c r="BF166" s="1"/>
      <c r="BH166" s="1"/>
      <c r="BI166" s="1"/>
      <c r="BJ166" s="1"/>
      <c r="BK166" s="1"/>
      <c r="BL166" s="1"/>
      <c r="BM166" s="1"/>
      <c r="BN166" s="1"/>
      <c r="BO166" s="1"/>
    </row>
    <row r="167" spans="3:67" ht="6" customHeight="1" x14ac:dyDescent="0.15">
      <c r="C167" s="780"/>
      <c r="D167" s="776"/>
      <c r="E167" s="709" t="s">
        <v>503</v>
      </c>
      <c r="F167" s="630"/>
      <c r="G167" s="630"/>
      <c r="H167" s="630"/>
      <c r="I167" s="631"/>
      <c r="J167" s="105"/>
      <c r="K167" s="181"/>
      <c r="L167" s="181"/>
      <c r="M167" s="181"/>
      <c r="N167" s="181"/>
      <c r="O167" s="181"/>
      <c r="P167" s="181"/>
      <c r="Q167" s="181"/>
      <c r="R167" s="182"/>
      <c r="S167" s="144"/>
      <c r="T167" s="79"/>
      <c r="U167" s="79"/>
      <c r="V167" s="79"/>
      <c r="W167" s="79"/>
      <c r="X167" s="79"/>
      <c r="Y167" s="79"/>
      <c r="Z167" s="79"/>
      <c r="AA167" s="79"/>
      <c r="AB167" s="79"/>
      <c r="AC167" s="79"/>
      <c r="AD167" s="446"/>
      <c r="AF167" s="1" t="str">
        <f>+J165</f>
        <v>□</v>
      </c>
      <c r="BF167" s="1"/>
      <c r="BH167" s="1"/>
      <c r="BI167" s="1"/>
      <c r="BJ167" s="1"/>
      <c r="BK167" s="1"/>
      <c r="BL167" s="1"/>
      <c r="BM167" s="1"/>
      <c r="BN167" s="1"/>
      <c r="BO167" s="1"/>
    </row>
    <row r="168" spans="3:67" ht="18" customHeight="1" x14ac:dyDescent="0.15">
      <c r="C168" s="780"/>
      <c r="D168" s="776"/>
      <c r="E168" s="629"/>
      <c r="F168" s="632"/>
      <c r="G168" s="632"/>
      <c r="H168" s="632"/>
      <c r="I168" s="633"/>
      <c r="J168" s="94"/>
      <c r="K168" s="51"/>
      <c r="L168" s="51"/>
      <c r="M168" s="51"/>
      <c r="N168" s="51"/>
      <c r="O168" s="51"/>
      <c r="P168" s="51"/>
      <c r="Q168" s="51"/>
      <c r="R168" s="52"/>
      <c r="S168" s="40" t="s">
        <v>84</v>
      </c>
      <c r="T168" s="429" t="s">
        <v>385</v>
      </c>
      <c r="U168" s="429"/>
      <c r="V168" s="429"/>
      <c r="W168" s="429"/>
      <c r="X168" s="429"/>
      <c r="Y168" s="429"/>
      <c r="Z168" s="429"/>
      <c r="AA168" s="429"/>
      <c r="AB168" s="429"/>
      <c r="AC168" s="430"/>
      <c r="AD168" s="447"/>
      <c r="AF168" s="42" t="str">
        <f>+J169</f>
        <v>□</v>
      </c>
      <c r="AI168" s="45" t="str">
        <f>IF(AF168&amp;AF169&amp;AF170="■□□","◎無し",IF(AF168&amp;AF169&amp;AF170="□■□","●適合",IF(AF168&amp;AF169&amp;AF170="□□■","◆未達",IF(AF168&amp;AF169&amp;AF170="□□□","■未答","▼矛盾"))))</f>
        <v>■未答</v>
      </c>
      <c r="AJ168" s="61"/>
      <c r="AM168" s="37" t="s">
        <v>110</v>
      </c>
      <c r="AN168" s="46" t="s">
        <v>111</v>
      </c>
      <c r="AO168" s="46" t="s">
        <v>112</v>
      </c>
      <c r="AP168" s="46" t="s">
        <v>113</v>
      </c>
      <c r="AQ168" s="46" t="s">
        <v>114</v>
      </c>
      <c r="AR168" s="46" t="s">
        <v>90</v>
      </c>
      <c r="BF168" s="1"/>
      <c r="BH168" s="1"/>
      <c r="BI168" s="1"/>
      <c r="BJ168" s="1"/>
      <c r="BK168" s="1"/>
      <c r="BL168" s="1"/>
      <c r="BM168" s="1"/>
      <c r="BN168" s="1"/>
      <c r="BO168" s="1"/>
    </row>
    <row r="169" spans="3:67" ht="18" customHeight="1" x14ac:dyDescent="0.15">
      <c r="C169" s="780"/>
      <c r="D169" s="776"/>
      <c r="E169" s="629"/>
      <c r="F169" s="632"/>
      <c r="G169" s="632"/>
      <c r="H169" s="632"/>
      <c r="I169" s="633"/>
      <c r="J169" s="63" t="s">
        <v>69</v>
      </c>
      <c r="K169" s="37" t="s">
        <v>108</v>
      </c>
      <c r="L169" s="37"/>
      <c r="M169" s="37"/>
      <c r="N169" s="37"/>
      <c r="O169" s="37"/>
      <c r="P169" s="37"/>
      <c r="Q169" s="37"/>
      <c r="R169" s="39"/>
      <c r="S169" s="40" t="s">
        <v>84</v>
      </c>
      <c r="T169" s="428" t="s">
        <v>269</v>
      </c>
      <c r="U169" s="428"/>
      <c r="V169" s="428"/>
      <c r="W169" s="428"/>
      <c r="X169" s="428"/>
      <c r="Y169" s="428"/>
      <c r="Z169" s="428"/>
      <c r="AA169" s="428"/>
      <c r="AB169" s="428"/>
      <c r="AC169" s="451"/>
      <c r="AD169" s="447"/>
      <c r="AF169" s="1" t="str">
        <f>+J171</f>
        <v>□</v>
      </c>
      <c r="AM169" s="37"/>
      <c r="AN169" s="43" t="s">
        <v>64</v>
      </c>
      <c r="AO169" s="43" t="s">
        <v>65</v>
      </c>
      <c r="AP169" s="43" t="s">
        <v>66</v>
      </c>
      <c r="AQ169" s="45" t="s">
        <v>91</v>
      </c>
      <c r="AR169" s="45" t="s">
        <v>67</v>
      </c>
      <c r="BF169" s="1"/>
      <c r="BH169" s="1"/>
      <c r="BI169" s="1"/>
      <c r="BJ169" s="1"/>
      <c r="BK169" s="1"/>
      <c r="BL169" s="1"/>
      <c r="BM169" s="1"/>
      <c r="BN169" s="1"/>
      <c r="BO169" s="1"/>
    </row>
    <row r="170" spans="3:67" ht="9.75" customHeight="1" x14ac:dyDescent="0.15">
      <c r="C170" s="780"/>
      <c r="D170" s="776"/>
      <c r="E170" s="629"/>
      <c r="F170" s="632"/>
      <c r="G170" s="632"/>
      <c r="H170" s="632"/>
      <c r="I170" s="633"/>
      <c r="J170" s="94"/>
      <c r="K170" s="37"/>
      <c r="L170" s="37"/>
      <c r="M170" s="37"/>
      <c r="N170" s="37"/>
      <c r="O170" s="37"/>
      <c r="P170" s="37"/>
      <c r="Q170" s="37"/>
      <c r="R170" s="39"/>
      <c r="S170" s="48"/>
      <c r="T170" s="428"/>
      <c r="U170" s="428"/>
      <c r="V170" s="428"/>
      <c r="W170" s="428"/>
      <c r="X170" s="428"/>
      <c r="Y170" s="428"/>
      <c r="Z170" s="428"/>
      <c r="AA170" s="428"/>
      <c r="AB170" s="428"/>
      <c r="AC170" s="451"/>
      <c r="AD170" s="447"/>
      <c r="AF170" s="1" t="str">
        <f>+J172</f>
        <v>□</v>
      </c>
    </row>
    <row r="171" spans="3:67" ht="22.15" customHeight="1" x14ac:dyDescent="0.15">
      <c r="C171" s="780"/>
      <c r="D171" s="776"/>
      <c r="E171" s="71"/>
      <c r="F171" s="491" t="s">
        <v>56</v>
      </c>
      <c r="G171" s="548"/>
      <c r="H171" s="548"/>
      <c r="I171" s="583"/>
      <c r="J171" s="63" t="s">
        <v>84</v>
      </c>
      <c r="K171" s="37" t="s">
        <v>186</v>
      </c>
      <c r="L171" s="37"/>
      <c r="M171" s="37"/>
      <c r="N171" s="37"/>
      <c r="O171" s="37"/>
      <c r="P171" s="37"/>
      <c r="Q171" s="37"/>
      <c r="R171" s="39"/>
      <c r="S171" s="427" t="s">
        <v>274</v>
      </c>
      <c r="T171" s="428"/>
      <c r="U171" s="428"/>
      <c r="V171" s="428"/>
      <c r="W171" s="428"/>
      <c r="X171" s="428"/>
      <c r="Y171" s="428"/>
      <c r="Z171" s="431"/>
      <c r="AA171" s="431"/>
      <c r="AB171" s="97" t="s">
        <v>118</v>
      </c>
      <c r="AC171" s="99"/>
      <c r="AD171" s="447"/>
      <c r="AI171" s="113" t="s">
        <v>276</v>
      </c>
      <c r="AK171" s="45" t="str">
        <f>IF(Z171&gt;0,IF(Z171&lt;650,"腰1100",IF(Z171&gt;=1100,"基準なし","床1100")),"■未答")</f>
        <v>■未答</v>
      </c>
    </row>
    <row r="172" spans="3:67" ht="22.15" customHeight="1" x14ac:dyDescent="0.15">
      <c r="C172" s="780"/>
      <c r="D172" s="776"/>
      <c r="E172" s="71"/>
      <c r="F172" s="491"/>
      <c r="G172" s="548"/>
      <c r="H172" s="548"/>
      <c r="I172" s="583"/>
      <c r="J172" s="63" t="s">
        <v>84</v>
      </c>
      <c r="K172" s="37" t="s">
        <v>278</v>
      </c>
      <c r="L172" s="37"/>
      <c r="M172" s="37"/>
      <c r="N172" s="37"/>
      <c r="O172" s="37"/>
      <c r="P172" s="37"/>
      <c r="Q172" s="37"/>
      <c r="R172" s="39"/>
      <c r="S172" s="427" t="s">
        <v>279</v>
      </c>
      <c r="T172" s="428"/>
      <c r="U172" s="428"/>
      <c r="V172" s="428"/>
      <c r="W172" s="428"/>
      <c r="X172" s="428"/>
      <c r="Y172" s="428"/>
      <c r="Z172" s="431"/>
      <c r="AA172" s="431"/>
      <c r="AB172" s="97" t="s">
        <v>118</v>
      </c>
      <c r="AC172" s="99"/>
      <c r="AD172" s="447"/>
      <c r="AF172" s="9"/>
      <c r="AG172" s="9"/>
      <c r="AH172" s="9"/>
      <c r="AI172" s="113" t="s">
        <v>280</v>
      </c>
      <c r="AK172" s="45" t="str">
        <f>IF(Z172&gt;0,IF(Z171&lt;650,IF(Z172&lt;1100,"◆未達","●適合"),IF(Z171&gt;=1100,"基準なし","◎不問")),"■未答")</f>
        <v>■未答</v>
      </c>
      <c r="AL172" s="6"/>
      <c r="AM172" s="6"/>
      <c r="AN172" s="6"/>
      <c r="AO172" s="6"/>
      <c r="AP172" s="6"/>
      <c r="AQ172" s="6"/>
      <c r="AR172" s="9"/>
      <c r="AS172" s="9"/>
      <c r="AT172" s="9"/>
      <c r="AU172" s="9"/>
      <c r="AV172" s="9"/>
    </row>
    <row r="173" spans="3:67" ht="22.15" customHeight="1" x14ac:dyDescent="0.15">
      <c r="C173" s="780"/>
      <c r="D173" s="776"/>
      <c r="E173" s="71"/>
      <c r="F173" s="491"/>
      <c r="G173" s="548"/>
      <c r="H173" s="548"/>
      <c r="I173" s="583"/>
      <c r="J173" s="37"/>
      <c r="K173" s="37"/>
      <c r="L173" s="37"/>
      <c r="M173" s="37"/>
      <c r="N173" s="37"/>
      <c r="O173" s="37"/>
      <c r="P173" s="37"/>
      <c r="Q173" s="37"/>
      <c r="R173" s="39"/>
      <c r="S173" s="157" t="s">
        <v>386</v>
      </c>
      <c r="T173" s="97"/>
      <c r="U173" s="97"/>
      <c r="V173" s="97"/>
      <c r="W173" s="97"/>
      <c r="X173" s="97"/>
      <c r="Y173" s="97"/>
      <c r="Z173" s="431"/>
      <c r="AA173" s="431"/>
      <c r="AB173" s="97" t="s">
        <v>118</v>
      </c>
      <c r="AC173" s="99"/>
      <c r="AD173" s="447"/>
      <c r="AF173" s="9"/>
      <c r="AG173" s="9"/>
      <c r="AH173" s="9"/>
      <c r="AI173" s="113" t="s">
        <v>387</v>
      </c>
      <c r="AK173" s="45" t="str">
        <f>IF(Z171&gt;0,IF(Z171&gt;=300,IF(Z171&lt;650,"◎不問",IF(Z171&lt;1100,IF(Z173&lt;1100,"◆未達","●適合"),"基準なし")),IF(Z173&lt;1100,"◆未達","●適合")),"■未答")</f>
        <v>■未答</v>
      </c>
      <c r="AL173" s="6"/>
      <c r="AM173" s="6"/>
      <c r="AN173" s="6"/>
      <c r="AO173" s="6"/>
      <c r="AP173" s="6"/>
      <c r="AQ173" s="6"/>
      <c r="AR173" s="9"/>
      <c r="AS173" s="9"/>
      <c r="AT173" s="9"/>
      <c r="AU173" s="9"/>
      <c r="AV173" s="9"/>
    </row>
    <row r="174" spans="3:67" ht="22.15" customHeight="1" x14ac:dyDescent="0.15">
      <c r="C174" s="780"/>
      <c r="D174" s="776"/>
      <c r="E174" s="71"/>
      <c r="F174" s="491" t="s">
        <v>504</v>
      </c>
      <c r="G174" s="548"/>
      <c r="H174" s="548"/>
      <c r="I174" s="583"/>
      <c r="J174" s="94"/>
      <c r="K174" s="95"/>
      <c r="L174" s="95"/>
      <c r="M174" s="37"/>
      <c r="N174" s="37"/>
      <c r="O174" s="37"/>
      <c r="P174" s="37"/>
      <c r="Q174" s="37"/>
      <c r="R174" s="39"/>
      <c r="S174" s="56"/>
      <c r="T174" s="49"/>
      <c r="U174" s="49"/>
      <c r="V174" s="49"/>
      <c r="W174" s="49"/>
      <c r="X174" s="49"/>
      <c r="Y174" s="49"/>
      <c r="Z174" s="49"/>
      <c r="AA174" s="49"/>
      <c r="AB174" s="49"/>
      <c r="AC174" s="49"/>
      <c r="AD174" s="447"/>
      <c r="AF174" s="9"/>
      <c r="AG174" s="9"/>
      <c r="AH174" s="9"/>
      <c r="AL174" s="6"/>
      <c r="AM174" s="6"/>
      <c r="AN174" s="6"/>
      <c r="AO174" s="6"/>
      <c r="AP174" s="6"/>
      <c r="AQ174" s="6"/>
      <c r="AR174" s="9"/>
      <c r="AS174" s="9"/>
      <c r="AT174" s="9"/>
      <c r="AU174" s="9"/>
      <c r="AV174" s="9"/>
    </row>
    <row r="175" spans="3:67" ht="22.15" customHeight="1" x14ac:dyDescent="0.15">
      <c r="C175" s="780"/>
      <c r="D175" s="776"/>
      <c r="E175" s="71"/>
      <c r="F175" s="491"/>
      <c r="G175" s="548"/>
      <c r="H175" s="548"/>
      <c r="I175" s="583"/>
      <c r="J175" s="94"/>
      <c r="K175" s="95"/>
      <c r="L175" s="95"/>
      <c r="M175" s="37"/>
      <c r="N175" s="37"/>
      <c r="O175" s="37"/>
      <c r="P175" s="37"/>
      <c r="Q175" s="37"/>
      <c r="R175" s="39"/>
      <c r="S175" s="436" t="s">
        <v>302</v>
      </c>
      <c r="T175" s="429"/>
      <c r="U175" s="429"/>
      <c r="V175" s="429"/>
      <c r="W175" s="429"/>
      <c r="X175" s="429"/>
      <c r="Y175" s="429"/>
      <c r="Z175" s="431"/>
      <c r="AA175" s="431"/>
      <c r="AB175" s="49" t="s">
        <v>118</v>
      </c>
      <c r="AC175" s="49"/>
      <c r="AD175" s="447"/>
      <c r="AF175" s="9"/>
      <c r="AG175" s="9"/>
      <c r="AH175" s="9"/>
      <c r="AI175" s="113" t="s">
        <v>303</v>
      </c>
      <c r="AK175" s="45" t="str">
        <f>IF(Z175&gt;0,IF(Z175&gt;110,"◆未達","●適合"),"■未答")</f>
        <v>■未答</v>
      </c>
      <c r="AL175" s="6"/>
      <c r="AM175" s="6"/>
      <c r="AN175" s="6"/>
      <c r="AO175" s="6"/>
      <c r="AP175" s="6"/>
      <c r="AQ175" s="6"/>
      <c r="AR175" s="9"/>
      <c r="AS175" s="9"/>
      <c r="AT175" s="9"/>
      <c r="AU175" s="9"/>
      <c r="AV175" s="9"/>
    </row>
    <row r="176" spans="3:67" ht="22.15" customHeight="1" thickBot="1" x14ac:dyDescent="0.2">
      <c r="C176" s="781"/>
      <c r="D176" s="777"/>
      <c r="E176" s="147"/>
      <c r="F176" s="529"/>
      <c r="G176" s="627"/>
      <c r="H176" s="627"/>
      <c r="I176" s="628"/>
      <c r="J176" s="154"/>
      <c r="K176" s="213"/>
      <c r="L176" s="213"/>
      <c r="M176" s="148"/>
      <c r="N176" s="148"/>
      <c r="O176" s="148"/>
      <c r="P176" s="148"/>
      <c r="Q176" s="148"/>
      <c r="R176" s="149"/>
      <c r="S176" s="151"/>
      <c r="T176" s="151"/>
      <c r="U176" s="151"/>
      <c r="V176" s="151"/>
      <c r="W176" s="151"/>
      <c r="X176" s="151"/>
      <c r="Y176" s="151"/>
      <c r="Z176" s="151"/>
      <c r="AA176" s="151"/>
      <c r="AB176" s="151"/>
      <c r="AC176" s="151"/>
      <c r="AD176" s="460"/>
      <c r="AF176" s="9"/>
      <c r="AG176" s="9"/>
      <c r="AH176" s="9"/>
      <c r="AI176" s="6"/>
      <c r="AJ176" s="6"/>
      <c r="AK176" s="6"/>
      <c r="AL176" s="6"/>
      <c r="AM176" s="6"/>
      <c r="AN176" s="6"/>
      <c r="AO176" s="6"/>
      <c r="AP176" s="6"/>
      <c r="AQ176" s="6"/>
      <c r="AR176" s="9"/>
      <c r="AS176" s="9"/>
      <c r="AT176" s="9"/>
      <c r="AU176" s="9"/>
      <c r="AV176" s="9"/>
    </row>
    <row r="177" spans="3:89" s="18" customFormat="1" ht="3.75" customHeight="1" thickBot="1" x14ac:dyDescent="0.2">
      <c r="S177" s="234"/>
      <c r="T177" s="234"/>
      <c r="U177" s="234"/>
      <c r="V177" s="234"/>
      <c r="W177" s="234"/>
      <c r="X177" s="234"/>
      <c r="Y177" s="234"/>
      <c r="Z177" s="234"/>
      <c r="AA177" s="234"/>
      <c r="AB177" s="234"/>
      <c r="AC177" s="234"/>
      <c r="AD177" s="234"/>
      <c r="AE177" s="235"/>
      <c r="AF177" s="235"/>
      <c r="AG177" s="235"/>
      <c r="AH177" s="235"/>
      <c r="AI177" s="236"/>
      <c r="AJ177" s="236"/>
      <c r="AK177" s="236"/>
      <c r="AL177" s="236"/>
      <c r="AM177" s="236"/>
      <c r="AN177" s="236"/>
      <c r="AO177" s="236"/>
      <c r="AP177" s="236"/>
      <c r="AQ177" s="236"/>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c r="BM177" s="235"/>
    </row>
    <row r="178" spans="3:89" ht="28.15" customHeight="1" x14ac:dyDescent="0.15">
      <c r="C178" s="670" t="s">
        <v>4</v>
      </c>
      <c r="D178" s="673" t="s">
        <v>5</v>
      </c>
      <c r="E178" s="673"/>
      <c r="F178" s="758"/>
      <c r="G178" s="758"/>
      <c r="H178" s="758"/>
      <c r="I178" s="758"/>
      <c r="J178" s="237"/>
      <c r="K178" s="675"/>
      <c r="L178" s="675"/>
      <c r="M178" s="675"/>
      <c r="N178" s="675"/>
      <c r="O178" s="675"/>
      <c r="P178" s="675"/>
      <c r="Q178" s="675"/>
      <c r="R178" s="676"/>
      <c r="S178" s="717" t="s">
        <v>607</v>
      </c>
      <c r="T178" s="710"/>
      <c r="U178" s="710"/>
      <c r="V178" s="710"/>
      <c r="W178" s="710"/>
      <c r="X178" s="710"/>
      <c r="Y178" s="710"/>
      <c r="Z178" s="710"/>
      <c r="AA178" s="710"/>
      <c r="AB178" s="710"/>
      <c r="AC178" s="710"/>
      <c r="AD178" s="710"/>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39"/>
      <c r="BH178" s="240"/>
      <c r="BI178" s="241"/>
      <c r="BJ178" s="241"/>
      <c r="BK178" s="241"/>
      <c r="BL178" s="241"/>
      <c r="BM178" s="9"/>
      <c r="BN178" s="1"/>
      <c r="BO178" s="1"/>
    </row>
    <row r="179" spans="3:89" ht="13.15" customHeight="1" x14ac:dyDescent="0.15">
      <c r="C179" s="671"/>
      <c r="D179" s="677" t="s">
        <v>6</v>
      </c>
      <c r="E179" s="678"/>
      <c r="F179" s="685" t="s">
        <v>7</v>
      </c>
      <c r="G179" s="686"/>
      <c r="H179" s="686"/>
      <c r="I179" s="687"/>
      <c r="J179" s="692" t="s">
        <v>8</v>
      </c>
      <c r="K179" s="692"/>
      <c r="L179" s="692"/>
      <c r="M179" s="692"/>
      <c r="N179" s="692"/>
      <c r="O179" s="692"/>
      <c r="P179" s="692"/>
      <c r="Q179" s="692"/>
      <c r="R179" s="693"/>
      <c r="S179" s="717"/>
      <c r="T179" s="710"/>
      <c r="U179" s="710"/>
      <c r="V179" s="710"/>
      <c r="W179" s="710"/>
      <c r="X179" s="710"/>
      <c r="Y179" s="710"/>
      <c r="Z179" s="710"/>
      <c r="AA179" s="710"/>
      <c r="AB179" s="710"/>
      <c r="AC179" s="710"/>
      <c r="AD179" s="710"/>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40"/>
      <c r="BI179" s="241"/>
      <c r="BJ179" s="241"/>
      <c r="BK179" s="241"/>
      <c r="BL179" s="241"/>
      <c r="BM179" s="9"/>
      <c r="BN179" s="1"/>
      <c r="BO179" s="1"/>
    </row>
    <row r="180" spans="3:89" ht="25.15" customHeight="1" x14ac:dyDescent="0.15">
      <c r="C180" s="671"/>
      <c r="D180" s="679"/>
      <c r="E180" s="680"/>
      <c r="F180" s="752"/>
      <c r="G180" s="753"/>
      <c r="H180" s="753"/>
      <c r="I180" s="754"/>
      <c r="J180" s="690"/>
      <c r="K180" s="690"/>
      <c r="L180" s="690"/>
      <c r="M180" s="690"/>
      <c r="N180" s="690"/>
      <c r="O180" s="690"/>
      <c r="P180" s="690"/>
      <c r="Q180" s="690"/>
      <c r="R180" s="691"/>
      <c r="S180" s="710" t="s">
        <v>9</v>
      </c>
      <c r="T180" s="710"/>
      <c r="U180" s="710"/>
      <c r="V180" s="710"/>
      <c r="W180" s="710"/>
      <c r="X180" s="710"/>
      <c r="Y180" s="710"/>
      <c r="Z180" s="710"/>
      <c r="AA180" s="710"/>
      <c r="AB180" s="710"/>
      <c r="AC180" s="710"/>
      <c r="AD180" s="710"/>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239"/>
      <c r="BL180" s="239"/>
      <c r="BM180" s="9"/>
      <c r="BN180" s="1"/>
      <c r="BO180" s="1"/>
    </row>
    <row r="181" spans="3:89" ht="13.15" customHeight="1" x14ac:dyDescent="0.15">
      <c r="C181" s="671"/>
      <c r="D181" s="681" t="s">
        <v>10</v>
      </c>
      <c r="E181" s="682"/>
      <c r="F181" s="685" t="s">
        <v>11</v>
      </c>
      <c r="G181" s="686"/>
      <c r="H181" s="686"/>
      <c r="I181" s="687"/>
      <c r="J181" s="692" t="s">
        <v>8</v>
      </c>
      <c r="K181" s="692"/>
      <c r="L181" s="692"/>
      <c r="M181" s="692"/>
      <c r="N181" s="692"/>
      <c r="O181" s="692"/>
      <c r="P181" s="692"/>
      <c r="Q181" s="692"/>
      <c r="R181" s="693"/>
      <c r="S181" s="238"/>
      <c r="T181" s="238"/>
      <c r="U181" s="238"/>
      <c r="V181" s="238"/>
      <c r="W181" s="238"/>
      <c r="X181" s="238"/>
      <c r="Y181" s="238"/>
      <c r="Z181" s="238"/>
      <c r="AA181" s="238"/>
      <c r="AB181" s="238"/>
      <c r="AC181" s="238"/>
      <c r="AD181" s="238"/>
      <c r="AE181" s="239"/>
      <c r="AF181" s="239"/>
      <c r="AG181" s="239"/>
      <c r="AH181" s="239"/>
      <c r="AI181" s="239"/>
      <c r="AJ181" s="239"/>
      <c r="AK181" s="239"/>
      <c r="AL181" s="239"/>
      <c r="AM181" s="239"/>
      <c r="AN181" s="239"/>
      <c r="AO181" s="239"/>
      <c r="AP181" s="239"/>
      <c r="AQ181" s="239"/>
      <c r="AR181" s="239"/>
      <c r="AS181" s="239"/>
      <c r="AT181" s="239"/>
      <c r="AU181" s="239"/>
      <c r="AV181" s="239"/>
      <c r="AW181" s="239"/>
      <c r="AX181" s="239"/>
      <c r="AY181" s="239"/>
      <c r="AZ181" s="239"/>
      <c r="BA181" s="239"/>
      <c r="BB181" s="239"/>
      <c r="BC181" s="239"/>
      <c r="BD181" s="239"/>
      <c r="BE181" s="239"/>
      <c r="BF181" s="239"/>
      <c r="BG181" s="239"/>
      <c r="BH181" s="239"/>
      <c r="BI181" s="239"/>
      <c r="BJ181" s="239"/>
      <c r="BK181" s="239"/>
      <c r="BL181" s="239"/>
      <c r="BM181" s="9"/>
      <c r="BN181" s="1"/>
      <c r="BO181" s="1"/>
    </row>
    <row r="182" spans="3:89" ht="28.15" customHeight="1" x14ac:dyDescent="0.15">
      <c r="C182" s="671"/>
      <c r="D182" s="681"/>
      <c r="E182" s="682"/>
      <c r="F182" s="747"/>
      <c r="G182" s="748"/>
      <c r="H182" s="748"/>
      <c r="I182" s="749"/>
      <c r="J182" s="750"/>
      <c r="K182" s="750"/>
      <c r="L182" s="750"/>
      <c r="M182" s="750"/>
      <c r="N182" s="750"/>
      <c r="O182" s="750"/>
      <c r="P182" s="750"/>
      <c r="Q182" s="750"/>
      <c r="R182" s="751"/>
      <c r="S182" s="730" t="s">
        <v>12</v>
      </c>
      <c r="T182" s="730"/>
      <c r="U182" s="730"/>
      <c r="V182" s="730"/>
      <c r="W182" s="730"/>
      <c r="X182" s="730"/>
      <c r="Y182" s="730"/>
      <c r="Z182" s="730"/>
      <c r="AA182" s="730"/>
      <c r="AB182" s="730"/>
      <c r="AC182" s="730"/>
      <c r="AD182" s="730"/>
      <c r="AE182" s="239"/>
      <c r="AF182" s="239"/>
      <c r="AG182" s="239"/>
      <c r="AH182" s="239"/>
      <c r="AI182" s="239"/>
      <c r="AJ182" s="239"/>
      <c r="AK182" s="239"/>
      <c r="AL182" s="239"/>
      <c r="AM182" s="239"/>
      <c r="AN182" s="239"/>
      <c r="AO182" s="239"/>
      <c r="AP182" s="239"/>
      <c r="AQ182" s="239"/>
      <c r="AR182" s="239"/>
      <c r="AS182" s="239"/>
      <c r="AT182" s="239"/>
      <c r="AU182" s="239"/>
      <c r="AV182" s="239"/>
      <c r="AW182" s="239"/>
      <c r="AX182" s="239"/>
      <c r="AY182" s="239"/>
      <c r="AZ182" s="239"/>
      <c r="BA182" s="239"/>
      <c r="BB182" s="239"/>
      <c r="BC182" s="239"/>
      <c r="BD182" s="239"/>
      <c r="BE182" s="239"/>
      <c r="BF182" s="239"/>
      <c r="BG182" s="239"/>
      <c r="BH182" s="239"/>
      <c r="BI182" s="239"/>
      <c r="BJ182" s="239"/>
      <c r="BK182" s="239"/>
      <c r="BL182" s="239"/>
      <c r="BM182" s="9"/>
      <c r="BN182" s="1"/>
      <c r="BO182" s="1"/>
    </row>
    <row r="183" spans="3:89" ht="26.1" customHeight="1" x14ac:dyDescent="0.15">
      <c r="C183" s="671"/>
      <c r="D183" s="681"/>
      <c r="E183" s="682"/>
      <c r="F183" s="242" t="s">
        <v>13</v>
      </c>
      <c r="G183" s="690"/>
      <c r="H183" s="690"/>
      <c r="I183" s="690"/>
      <c r="J183" s="690"/>
      <c r="K183" s="690"/>
      <c r="L183" s="690"/>
      <c r="M183" s="690"/>
      <c r="N183" s="690"/>
      <c r="O183" s="690"/>
      <c r="P183" s="690"/>
      <c r="Q183" s="690"/>
      <c r="R183" s="691"/>
      <c r="S183" s="238"/>
      <c r="T183" s="238"/>
      <c r="U183" s="238"/>
      <c r="V183" s="238"/>
      <c r="W183" s="238"/>
      <c r="X183" s="238"/>
      <c r="Y183" s="238"/>
      <c r="Z183" s="238"/>
      <c r="AA183" s="238"/>
      <c r="AB183" s="238"/>
      <c r="AC183" s="238"/>
      <c r="AD183" s="238"/>
      <c r="AE183" s="239"/>
      <c r="AF183" s="239"/>
      <c r="AG183" s="239"/>
      <c r="AH183" s="239"/>
      <c r="AI183" s="239"/>
      <c r="AJ183" s="239"/>
      <c r="AK183" s="239"/>
      <c r="AL183" s="239"/>
      <c r="AM183" s="239"/>
      <c r="AN183" s="239"/>
      <c r="AO183" s="239"/>
      <c r="AP183" s="239"/>
      <c r="AQ183" s="239"/>
      <c r="AR183" s="239"/>
      <c r="AS183" s="239"/>
      <c r="AT183" s="239"/>
      <c r="AU183" s="239"/>
      <c r="AV183" s="239"/>
      <c r="AW183" s="239"/>
      <c r="AX183" s="239"/>
      <c r="AY183" s="239"/>
      <c r="AZ183" s="239"/>
      <c r="BA183" s="239"/>
      <c r="BB183" s="239"/>
      <c r="BC183" s="239"/>
      <c r="BD183" s="239"/>
      <c r="BE183" s="239"/>
      <c r="BF183" s="239"/>
      <c r="BG183" s="239"/>
      <c r="BH183" s="239"/>
      <c r="BI183" s="239"/>
      <c r="BJ183" s="239"/>
      <c r="BK183" s="239"/>
      <c r="BL183" s="239"/>
      <c r="BM183" s="9"/>
      <c r="BN183" s="1"/>
      <c r="BO183" s="1"/>
    </row>
    <row r="184" spans="3:89" ht="22.15" customHeight="1" thickBot="1" x14ac:dyDescent="0.2">
      <c r="C184" s="672"/>
      <c r="D184" s="683"/>
      <c r="E184" s="684"/>
      <c r="F184" s="243" t="s">
        <v>14</v>
      </c>
      <c r="G184" s="688"/>
      <c r="H184" s="688"/>
      <c r="I184" s="688"/>
      <c r="J184" s="688"/>
      <c r="K184" s="688"/>
      <c r="L184" s="688"/>
      <c r="M184" s="688"/>
      <c r="N184" s="688"/>
      <c r="O184" s="688"/>
      <c r="P184" s="688"/>
      <c r="Q184" s="688"/>
      <c r="R184" s="68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239"/>
      <c r="BM184" s="9"/>
      <c r="BN184" s="1"/>
      <c r="BO184" s="1"/>
    </row>
    <row r="185" spans="3:89" s="18" customFormat="1" ht="12.75" customHeight="1" x14ac:dyDescent="0.15">
      <c r="AE185" s="1"/>
      <c r="AF185" s="9"/>
      <c r="AG185" s="9"/>
      <c r="AH185" s="9"/>
      <c r="AI185" s="6"/>
      <c r="AJ185" s="6"/>
      <c r="AK185" s="6"/>
      <c r="AL185" s="6"/>
      <c r="AM185" s="37"/>
      <c r="AN185" s="44"/>
      <c r="AO185" s="44"/>
      <c r="AP185" s="44"/>
      <c r="AQ185" s="61"/>
      <c r="AR185" s="61"/>
      <c r="AS185" s="9"/>
      <c r="AT185" s="9"/>
      <c r="AU185" s="9"/>
      <c r="AV185" s="9"/>
      <c r="AW185" s="1"/>
      <c r="AX185" s="1"/>
      <c r="AY185" s="1"/>
      <c r="AZ185" s="1"/>
      <c r="BA185" s="1"/>
      <c r="BB185" s="1"/>
      <c r="BC185" s="1"/>
      <c r="BD185" s="1"/>
      <c r="BE185" s="235"/>
      <c r="BF185" s="236"/>
      <c r="BG185" s="235"/>
      <c r="BH185" s="236"/>
      <c r="BI185" s="236"/>
      <c r="BJ185" s="236"/>
      <c r="BK185" s="236"/>
      <c r="BL185" s="236"/>
      <c r="BM185" s="236"/>
      <c r="BN185" s="236"/>
      <c r="BO185" s="236"/>
      <c r="BP185" s="235"/>
      <c r="BQ185" s="235"/>
      <c r="BR185" s="235"/>
      <c r="BS185" s="235"/>
      <c r="BT185" s="235"/>
      <c r="BU185" s="235"/>
      <c r="BV185" s="235"/>
      <c r="BW185" s="235"/>
      <c r="BX185" s="235"/>
      <c r="BY185" s="235"/>
      <c r="BZ185" s="235"/>
      <c r="CA185" s="235"/>
      <c r="CB185" s="235"/>
      <c r="CC185" s="235"/>
      <c r="CD185" s="235"/>
      <c r="CE185" s="235"/>
      <c r="CF185" s="235"/>
      <c r="CG185" s="235"/>
      <c r="CH185" s="235"/>
      <c r="CI185" s="235"/>
      <c r="CJ185" s="235"/>
      <c r="CK185" s="235"/>
    </row>
    <row r="186" spans="3:89" x14ac:dyDescent="0.15">
      <c r="AF186" s="9"/>
      <c r="AG186" s="9"/>
      <c r="AH186" s="9"/>
      <c r="AI186" s="6"/>
      <c r="AJ186" s="6"/>
      <c r="AK186" s="6"/>
      <c r="AL186" s="6"/>
      <c r="AM186" s="6"/>
      <c r="AN186" s="6"/>
      <c r="AO186" s="6"/>
      <c r="AP186" s="6"/>
      <c r="AQ186" s="6"/>
      <c r="AR186" s="9"/>
      <c r="AS186" s="9"/>
      <c r="AT186" s="9"/>
      <c r="AU186" s="9"/>
      <c r="AV186" s="9"/>
      <c r="BF186" s="1"/>
      <c r="BH186" s="1"/>
      <c r="BI186" s="1"/>
      <c r="BJ186" s="1"/>
      <c r="BK186" s="1"/>
      <c r="BL186" s="1"/>
      <c r="BM186" s="1"/>
      <c r="BN186" s="1"/>
      <c r="BO186" s="1"/>
    </row>
    <row r="187" spans="3:89" x14ac:dyDescent="0.15">
      <c r="C187" s="1" t="s">
        <v>598</v>
      </c>
      <c r="AF187" s="9"/>
      <c r="AG187" s="9"/>
      <c r="AH187" s="9"/>
      <c r="AI187" s="6"/>
      <c r="AJ187" s="6"/>
      <c r="AK187" s="6"/>
      <c r="AL187" s="6"/>
      <c r="AM187" s="6"/>
      <c r="AN187" s="6"/>
      <c r="AO187" s="6"/>
      <c r="AP187" s="6"/>
      <c r="AQ187" s="6"/>
      <c r="AR187" s="9"/>
      <c r="AS187" s="9"/>
      <c r="AT187" s="9"/>
      <c r="AU187" s="9"/>
      <c r="AV187" s="9"/>
      <c r="BF187" s="1"/>
      <c r="BH187" s="1"/>
      <c r="BI187" s="1"/>
      <c r="BJ187" s="1"/>
      <c r="BK187" s="1"/>
      <c r="BL187" s="1"/>
      <c r="BM187" s="1"/>
      <c r="BN187" s="1"/>
      <c r="BO187" s="1"/>
    </row>
    <row r="188" spans="3:89" x14ac:dyDescent="0.15">
      <c r="C188" s="360" t="s">
        <v>84</v>
      </c>
      <c r="D188" s="719" t="s">
        <v>599</v>
      </c>
      <c r="E188" s="719"/>
      <c r="F188" s="719"/>
      <c r="G188" s="719"/>
      <c r="H188" s="719"/>
      <c r="I188" s="719"/>
      <c r="J188" s="719"/>
      <c r="K188" s="719"/>
      <c r="L188" s="719"/>
      <c r="M188" s="719"/>
      <c r="N188" s="719"/>
      <c r="O188" s="719"/>
      <c r="P188" s="719"/>
      <c r="Q188" s="719"/>
      <c r="R188" s="719"/>
      <c r="S188" s="719"/>
      <c r="T188" s="719"/>
      <c r="U188" s="719"/>
      <c r="V188" s="719"/>
      <c r="W188" s="719"/>
      <c r="X188" s="719"/>
      <c r="Y188" s="719"/>
      <c r="Z188" s="719"/>
      <c r="AA188" s="719"/>
      <c r="AB188" s="719"/>
      <c r="AC188" s="719"/>
      <c r="AD188" s="719"/>
      <c r="AF188" s="9"/>
      <c r="AG188" s="9"/>
      <c r="AH188" s="9"/>
      <c r="AI188" s="6"/>
      <c r="AJ188" s="6"/>
      <c r="AK188" s="6"/>
      <c r="AL188" s="6"/>
      <c r="AM188" s="6"/>
      <c r="AN188" s="6"/>
      <c r="AO188" s="6"/>
      <c r="AP188" s="6"/>
      <c r="AQ188" s="6"/>
      <c r="AR188" s="9"/>
      <c r="AS188" s="9"/>
      <c r="AT188" s="9"/>
      <c r="AU188" s="9"/>
      <c r="AV188" s="9"/>
      <c r="BF188" s="1"/>
      <c r="BH188" s="1"/>
      <c r="BI188" s="1"/>
      <c r="BJ188" s="1"/>
      <c r="BK188" s="1"/>
      <c r="BL188" s="1"/>
      <c r="BM188" s="1"/>
      <c r="BN188" s="1"/>
      <c r="BO188" s="1"/>
    </row>
    <row r="189" spans="3:89" x14ac:dyDescent="0.15">
      <c r="AF189" s="9"/>
      <c r="AG189" s="9"/>
      <c r="AH189" s="9"/>
      <c r="AI189" s="6"/>
      <c r="AJ189" s="6"/>
      <c r="AK189" s="6"/>
      <c r="AL189" s="6"/>
      <c r="AM189" s="6"/>
      <c r="AN189" s="6"/>
      <c r="AO189" s="6"/>
      <c r="AP189" s="6"/>
      <c r="AQ189" s="6"/>
      <c r="AR189" s="9"/>
      <c r="AS189" s="9"/>
      <c r="AT189" s="9"/>
      <c r="AU189" s="9"/>
      <c r="AV189" s="9"/>
      <c r="BF189" s="1"/>
      <c r="BH189" s="1"/>
      <c r="BI189" s="1"/>
      <c r="BJ189" s="1"/>
      <c r="BK189" s="1"/>
      <c r="BL189" s="1"/>
      <c r="BM189" s="1"/>
      <c r="BN189" s="1"/>
      <c r="BO189" s="1"/>
    </row>
    <row r="190" spans="3:89" x14ac:dyDescent="0.15">
      <c r="C190" s="244"/>
      <c r="D190" s="244"/>
      <c r="AF190" s="9"/>
      <c r="AG190" s="9"/>
      <c r="AH190" s="9"/>
      <c r="AI190" s="6"/>
      <c r="AJ190" s="6"/>
      <c r="AK190" s="6"/>
      <c r="AL190" s="6"/>
      <c r="AM190" s="6"/>
      <c r="AN190" s="6"/>
      <c r="AO190" s="6"/>
      <c r="AP190" s="6"/>
      <c r="AQ190" s="6"/>
      <c r="AR190" s="9"/>
      <c r="AS190" s="9"/>
      <c r="AT190" s="9"/>
      <c r="AU190" s="9"/>
      <c r="AV190" s="9"/>
      <c r="BF190" s="1"/>
      <c r="BH190" s="1"/>
      <c r="BI190" s="1"/>
      <c r="BJ190" s="1"/>
      <c r="BK190" s="1"/>
      <c r="BL190" s="1"/>
      <c r="BM190" s="1"/>
      <c r="BN190" s="1"/>
      <c r="BO190" s="1"/>
    </row>
    <row r="191" spans="3:89" x14ac:dyDescent="0.15">
      <c r="AF191" s="9"/>
      <c r="AG191" s="9"/>
      <c r="AH191" s="9"/>
      <c r="AI191" s="6"/>
      <c r="AJ191" s="6"/>
      <c r="AK191" s="6"/>
      <c r="AL191" s="6"/>
      <c r="AM191" s="6"/>
      <c r="AN191" s="6"/>
      <c r="AO191" s="6"/>
      <c r="AP191" s="6"/>
      <c r="AQ191" s="6"/>
      <c r="AR191" s="9"/>
      <c r="AS191" s="9"/>
      <c r="AT191" s="9"/>
      <c r="AU191" s="9"/>
      <c r="AV191" s="9"/>
      <c r="BF191" s="1"/>
      <c r="BH191" s="1"/>
      <c r="BI191" s="1"/>
      <c r="BJ191" s="1"/>
      <c r="BK191" s="1"/>
      <c r="BL191" s="1"/>
      <c r="BM191" s="1"/>
      <c r="BN191" s="1"/>
      <c r="BO191" s="1"/>
    </row>
    <row r="192" spans="3:89" x14ac:dyDescent="0.15">
      <c r="AF192" s="9"/>
      <c r="AG192" s="9"/>
      <c r="AH192" s="9"/>
      <c r="AI192" s="6"/>
      <c r="AJ192" s="6"/>
      <c r="AK192" s="6"/>
      <c r="AL192" s="6"/>
      <c r="AM192" s="6"/>
      <c r="AN192" s="6"/>
      <c r="AO192" s="6"/>
      <c r="AP192" s="6"/>
      <c r="AQ192" s="6"/>
      <c r="AR192" s="9"/>
      <c r="AS192" s="9"/>
      <c r="AT192" s="9"/>
      <c r="AU192" s="9"/>
      <c r="AV192" s="9"/>
      <c r="BF192" s="1"/>
      <c r="BH192" s="1"/>
      <c r="BI192" s="1"/>
      <c r="BJ192" s="1"/>
      <c r="BK192" s="1"/>
      <c r="BL192" s="1"/>
      <c r="BM192" s="1"/>
      <c r="BN192" s="1"/>
      <c r="BO192" s="1"/>
    </row>
    <row r="193" spans="32:67" x14ac:dyDescent="0.15">
      <c r="AF193" s="9"/>
      <c r="AG193" s="9"/>
      <c r="AH193" s="9"/>
      <c r="AI193" s="6"/>
      <c r="AJ193" s="6"/>
      <c r="AK193" s="6"/>
      <c r="AL193" s="6"/>
      <c r="AM193" s="6"/>
      <c r="AN193" s="6"/>
      <c r="AO193" s="6"/>
      <c r="AP193" s="6"/>
      <c r="AQ193" s="6"/>
      <c r="AR193" s="9"/>
      <c r="AS193" s="9"/>
      <c r="AT193" s="9"/>
      <c r="AU193" s="9"/>
      <c r="AV193" s="9"/>
      <c r="BF193" s="1"/>
      <c r="BH193" s="1"/>
      <c r="BI193" s="1"/>
      <c r="BJ193" s="1"/>
      <c r="BK193" s="1"/>
      <c r="BL193" s="1"/>
      <c r="BM193" s="1"/>
      <c r="BN193" s="1"/>
      <c r="BO193" s="1"/>
    </row>
    <row r="194" spans="32:67" x14ac:dyDescent="0.15">
      <c r="AF194" s="9"/>
      <c r="AG194" s="9"/>
      <c r="AH194" s="9"/>
      <c r="AI194" s="6"/>
      <c r="AJ194" s="6"/>
      <c r="AK194" s="6"/>
      <c r="AL194" s="6"/>
      <c r="AM194" s="6"/>
      <c r="AN194" s="6"/>
      <c r="AO194" s="6"/>
      <c r="AP194" s="6"/>
      <c r="AQ194" s="6"/>
      <c r="AR194" s="9"/>
      <c r="AS194" s="9"/>
      <c r="AT194" s="9"/>
      <c r="AU194" s="9"/>
      <c r="AV194" s="9"/>
      <c r="BF194" s="1"/>
      <c r="BH194" s="1"/>
      <c r="BI194" s="1"/>
      <c r="BJ194" s="1"/>
      <c r="BK194" s="1"/>
      <c r="BL194" s="1"/>
      <c r="BM194" s="1"/>
      <c r="BN194" s="1"/>
      <c r="BO194" s="1"/>
    </row>
    <row r="195" spans="32:67" x14ac:dyDescent="0.15">
      <c r="AF195" s="9"/>
      <c r="AG195" s="9"/>
      <c r="AH195" s="9"/>
      <c r="AI195" s="6"/>
      <c r="AJ195" s="6"/>
      <c r="AK195" s="6"/>
      <c r="AL195" s="6"/>
      <c r="AM195" s="6"/>
      <c r="AN195" s="6"/>
      <c r="AO195" s="6"/>
      <c r="AP195" s="6"/>
      <c r="AQ195" s="6"/>
      <c r="AR195" s="9"/>
      <c r="AS195" s="9"/>
      <c r="AT195" s="9"/>
      <c r="AU195" s="9"/>
      <c r="AV195" s="9"/>
      <c r="BF195" s="1"/>
      <c r="BH195" s="1"/>
      <c r="BI195" s="1"/>
      <c r="BJ195" s="1"/>
      <c r="BK195" s="1"/>
      <c r="BL195" s="1"/>
      <c r="BM195" s="1"/>
      <c r="BN195" s="1"/>
      <c r="BO195" s="1"/>
    </row>
    <row r="196" spans="32:67" x14ac:dyDescent="0.15">
      <c r="AF196" s="9"/>
      <c r="AG196" s="9"/>
      <c r="AH196" s="9"/>
      <c r="AI196" s="6"/>
      <c r="AJ196" s="6"/>
      <c r="AK196" s="6"/>
      <c r="AL196" s="6"/>
      <c r="AM196" s="6"/>
      <c r="AN196" s="6"/>
      <c r="AO196" s="6"/>
      <c r="AP196" s="6"/>
      <c r="AQ196" s="6"/>
      <c r="AR196" s="9"/>
      <c r="AS196" s="9"/>
      <c r="AT196" s="9"/>
      <c r="AU196" s="9"/>
      <c r="AV196" s="9"/>
      <c r="BF196" s="1"/>
      <c r="BH196" s="1"/>
      <c r="BI196" s="1"/>
      <c r="BJ196" s="1"/>
      <c r="BK196" s="1"/>
      <c r="BL196" s="1"/>
      <c r="BM196" s="1"/>
      <c r="BN196" s="1"/>
      <c r="BO196" s="1"/>
    </row>
    <row r="197" spans="32:67" x14ac:dyDescent="0.15">
      <c r="AF197" s="9"/>
      <c r="AG197" s="9"/>
      <c r="AH197" s="9"/>
      <c r="AI197" s="6"/>
      <c r="AJ197" s="6"/>
      <c r="AK197" s="6"/>
      <c r="AL197" s="6"/>
      <c r="AM197" s="6"/>
      <c r="AN197" s="6"/>
      <c r="AO197" s="6"/>
      <c r="AP197" s="6"/>
      <c r="AQ197" s="6"/>
      <c r="AR197" s="9"/>
      <c r="AS197" s="9"/>
      <c r="AT197" s="9"/>
      <c r="AU197" s="9"/>
      <c r="AV197" s="9"/>
      <c r="BF197" s="1"/>
      <c r="BH197" s="1"/>
      <c r="BI197" s="1"/>
      <c r="BJ197" s="1"/>
      <c r="BK197" s="1"/>
      <c r="BL197" s="1"/>
      <c r="BM197" s="1"/>
      <c r="BN197" s="1"/>
      <c r="BO197" s="1"/>
    </row>
    <row r="198" spans="32:67" x14ac:dyDescent="0.15">
      <c r="AF198" s="9"/>
      <c r="AG198" s="9"/>
      <c r="AH198" s="9"/>
      <c r="AI198" s="6"/>
      <c r="AJ198" s="6"/>
      <c r="AK198" s="6"/>
      <c r="AL198" s="6"/>
      <c r="AM198" s="6"/>
      <c r="AN198" s="6"/>
      <c r="AO198" s="6"/>
      <c r="AP198" s="6"/>
      <c r="AQ198" s="6"/>
      <c r="AR198" s="9"/>
      <c r="AS198" s="9"/>
      <c r="AT198" s="9"/>
      <c r="AU198" s="9"/>
      <c r="AV198" s="9"/>
      <c r="BF198" s="1"/>
      <c r="BH198" s="1"/>
      <c r="BI198" s="1"/>
      <c r="BJ198" s="1"/>
      <c r="BK198" s="1"/>
      <c r="BL198" s="1"/>
      <c r="BM198" s="1"/>
      <c r="BN198" s="1"/>
      <c r="BO198" s="1"/>
    </row>
    <row r="199" spans="32:67" x14ac:dyDescent="0.15">
      <c r="AF199" s="9"/>
      <c r="AG199" s="9"/>
      <c r="AH199" s="9"/>
      <c r="AI199" s="6"/>
      <c r="AJ199" s="6"/>
      <c r="AK199" s="6"/>
      <c r="AL199" s="6"/>
      <c r="AM199" s="6"/>
      <c r="AN199" s="6"/>
      <c r="AO199" s="6"/>
      <c r="AP199" s="6"/>
      <c r="AQ199" s="6"/>
      <c r="AR199" s="9"/>
      <c r="AS199" s="9"/>
      <c r="AT199" s="9"/>
      <c r="AU199" s="9"/>
      <c r="AV199" s="9"/>
      <c r="BF199" s="1"/>
      <c r="BH199" s="1"/>
      <c r="BI199" s="1"/>
      <c r="BJ199" s="1"/>
      <c r="BK199" s="1"/>
      <c r="BL199" s="1"/>
      <c r="BM199" s="1"/>
      <c r="BN199" s="1"/>
      <c r="BO199" s="1"/>
    </row>
    <row r="200" spans="32:67" x14ac:dyDescent="0.15">
      <c r="AF200" s="9"/>
      <c r="AG200" s="9"/>
      <c r="AH200" s="9"/>
      <c r="AI200" s="6"/>
      <c r="AJ200" s="6"/>
      <c r="AK200" s="6"/>
      <c r="AL200" s="6"/>
      <c r="AM200" s="6"/>
      <c r="AN200" s="6"/>
      <c r="AO200" s="6"/>
      <c r="AP200" s="6"/>
      <c r="AQ200" s="6"/>
      <c r="AR200" s="9"/>
      <c r="AS200" s="9"/>
      <c r="AT200" s="9"/>
      <c r="AU200" s="9"/>
      <c r="AV200" s="9"/>
      <c r="BF200" s="1"/>
      <c r="BH200" s="1"/>
      <c r="BI200" s="1"/>
      <c r="BJ200" s="1"/>
      <c r="BK200" s="1"/>
      <c r="BL200" s="1"/>
      <c r="BM200" s="1"/>
      <c r="BN200" s="1"/>
      <c r="BO200" s="1"/>
    </row>
    <row r="201" spans="32:67" x14ac:dyDescent="0.15">
      <c r="AF201" s="9"/>
      <c r="AG201" s="9"/>
      <c r="AH201" s="9"/>
      <c r="AI201" s="6"/>
      <c r="AJ201" s="6"/>
      <c r="AK201" s="6"/>
      <c r="AL201" s="6"/>
      <c r="AM201" s="6"/>
      <c r="AN201" s="6"/>
      <c r="AO201" s="6"/>
      <c r="AP201" s="6"/>
      <c r="AQ201" s="6"/>
      <c r="AR201" s="9"/>
      <c r="AS201" s="9"/>
      <c r="AT201" s="9"/>
      <c r="AU201" s="9"/>
      <c r="AV201" s="9"/>
      <c r="BF201" s="1"/>
      <c r="BH201" s="1"/>
      <c r="BI201" s="1"/>
      <c r="BJ201" s="1"/>
      <c r="BK201" s="1"/>
      <c r="BL201" s="1"/>
      <c r="BM201" s="1"/>
      <c r="BN201" s="1"/>
      <c r="BO201" s="1"/>
    </row>
    <row r="202" spans="32:67" x14ac:dyDescent="0.15">
      <c r="AF202" s="9"/>
      <c r="AG202" s="9"/>
      <c r="AH202" s="9"/>
      <c r="AI202" s="6"/>
      <c r="AJ202" s="6"/>
      <c r="AK202" s="6"/>
      <c r="AL202" s="6"/>
      <c r="AM202" s="6"/>
      <c r="AN202" s="6"/>
      <c r="AO202" s="6"/>
      <c r="AP202" s="6"/>
      <c r="AQ202" s="6"/>
      <c r="AR202" s="9"/>
      <c r="AS202" s="9"/>
      <c r="AT202" s="9"/>
      <c r="AU202" s="9"/>
      <c r="AV202" s="9"/>
      <c r="BF202" s="1"/>
      <c r="BH202" s="1"/>
      <c r="BI202" s="1"/>
      <c r="BJ202" s="1"/>
      <c r="BK202" s="1"/>
      <c r="BL202" s="1"/>
      <c r="BM202" s="1"/>
      <c r="BN202" s="1"/>
      <c r="BO202" s="1"/>
    </row>
    <row r="203" spans="32:67" x14ac:dyDescent="0.15">
      <c r="AF203" s="9"/>
      <c r="AG203" s="9"/>
      <c r="AH203" s="9"/>
      <c r="AI203" s="6"/>
      <c r="AJ203" s="6"/>
      <c r="AK203" s="6"/>
      <c r="AL203" s="6"/>
      <c r="AM203" s="6"/>
      <c r="AN203" s="6"/>
      <c r="AO203" s="6"/>
      <c r="AP203" s="6"/>
      <c r="AQ203" s="6"/>
      <c r="AR203" s="9"/>
      <c r="AS203" s="9"/>
      <c r="AT203" s="9"/>
      <c r="AU203" s="9"/>
      <c r="AV203" s="9"/>
      <c r="BF203" s="1"/>
      <c r="BH203" s="1"/>
      <c r="BI203" s="1"/>
      <c r="BJ203" s="1"/>
      <c r="BK203" s="1"/>
      <c r="BL203" s="1"/>
      <c r="BM203" s="1"/>
      <c r="BN203" s="1"/>
      <c r="BO203" s="1"/>
    </row>
    <row r="204" spans="32:67" x14ac:dyDescent="0.15">
      <c r="AF204" s="9"/>
      <c r="AG204" s="9"/>
      <c r="AH204" s="9"/>
      <c r="AI204" s="6"/>
      <c r="AJ204" s="6"/>
      <c r="AK204" s="6"/>
      <c r="AL204" s="6"/>
      <c r="AM204" s="6"/>
      <c r="AN204" s="6"/>
      <c r="AO204" s="6"/>
      <c r="AP204" s="6"/>
      <c r="AQ204" s="6"/>
      <c r="AR204" s="9"/>
      <c r="AS204" s="9"/>
      <c r="AT204" s="9"/>
      <c r="AU204" s="9"/>
      <c r="AV204" s="9"/>
      <c r="BF204" s="1"/>
      <c r="BH204" s="1"/>
      <c r="BI204" s="1"/>
      <c r="BJ204" s="1"/>
      <c r="BK204" s="1"/>
      <c r="BL204" s="1"/>
      <c r="BM204" s="1"/>
      <c r="BN204" s="1"/>
      <c r="BO204" s="1"/>
    </row>
    <row r="205" spans="32:67" x14ac:dyDescent="0.15">
      <c r="AF205" s="9"/>
      <c r="AG205" s="9"/>
      <c r="AH205" s="9"/>
      <c r="AI205" s="6"/>
      <c r="AJ205" s="6"/>
      <c r="AK205" s="6"/>
      <c r="AL205" s="6"/>
      <c r="AM205" s="6"/>
      <c r="AN205" s="6"/>
      <c r="AO205" s="6"/>
      <c r="AP205" s="6"/>
      <c r="AQ205" s="6"/>
      <c r="AR205" s="9"/>
      <c r="AS205" s="9"/>
      <c r="AT205" s="9"/>
      <c r="AU205" s="9"/>
      <c r="AV205" s="9"/>
      <c r="BF205" s="1"/>
      <c r="BH205" s="1"/>
      <c r="BI205" s="1"/>
      <c r="BJ205" s="1"/>
      <c r="BK205" s="1"/>
      <c r="BL205" s="1"/>
      <c r="BM205" s="1"/>
      <c r="BN205" s="1"/>
      <c r="BO205" s="1"/>
    </row>
    <row r="206" spans="32:67" x14ac:dyDescent="0.15">
      <c r="AF206" s="9"/>
      <c r="AG206" s="9"/>
      <c r="AH206" s="9"/>
      <c r="AI206" s="6"/>
      <c r="AJ206" s="6"/>
      <c r="AK206" s="6"/>
      <c r="AL206" s="6"/>
      <c r="AM206" s="6"/>
      <c r="AN206" s="6"/>
      <c r="AO206" s="6"/>
      <c r="AP206" s="6"/>
      <c r="AQ206" s="6"/>
      <c r="AR206" s="9"/>
      <c r="AS206" s="9"/>
      <c r="AT206" s="9"/>
      <c r="AU206" s="9"/>
      <c r="AV206" s="9"/>
      <c r="BF206" s="1"/>
      <c r="BH206" s="1"/>
      <c r="BI206" s="1"/>
      <c r="BJ206" s="1"/>
      <c r="BK206" s="1"/>
      <c r="BL206" s="1"/>
      <c r="BM206" s="1"/>
      <c r="BN206" s="1"/>
      <c r="BO206" s="1"/>
    </row>
    <row r="207" spans="32:67" x14ac:dyDescent="0.15">
      <c r="AF207" s="9"/>
      <c r="AG207" s="9"/>
      <c r="AH207" s="9"/>
      <c r="AI207" s="6"/>
      <c r="AJ207" s="6"/>
      <c r="AK207" s="6"/>
      <c r="AL207" s="6"/>
      <c r="AM207" s="6"/>
      <c r="AN207" s="6"/>
      <c r="AO207" s="6"/>
      <c r="AP207" s="6"/>
      <c r="AQ207" s="6"/>
      <c r="AR207" s="9"/>
      <c r="AS207" s="9"/>
      <c r="AT207" s="9"/>
      <c r="AU207" s="9"/>
      <c r="AV207" s="9"/>
      <c r="BF207" s="1"/>
      <c r="BH207" s="1"/>
      <c r="BI207" s="1"/>
      <c r="BJ207" s="1"/>
      <c r="BK207" s="1"/>
      <c r="BL207" s="1"/>
      <c r="BM207" s="1"/>
      <c r="BN207" s="1"/>
      <c r="BO207" s="1"/>
    </row>
    <row r="208" spans="32:67" x14ac:dyDescent="0.15">
      <c r="AF208" s="9"/>
      <c r="AG208" s="9"/>
      <c r="AH208" s="9"/>
      <c r="AI208" s="6"/>
      <c r="AJ208" s="6"/>
      <c r="AK208" s="6"/>
      <c r="AL208" s="6"/>
      <c r="AM208" s="6"/>
      <c r="AN208" s="6"/>
      <c r="AO208" s="6"/>
      <c r="AP208" s="6"/>
      <c r="AQ208" s="6"/>
      <c r="AR208" s="9"/>
      <c r="AS208" s="9"/>
      <c r="AT208" s="9"/>
      <c r="AU208" s="9"/>
      <c r="AV208" s="9"/>
      <c r="BF208" s="1"/>
      <c r="BH208" s="1"/>
      <c r="BI208" s="1"/>
      <c r="BJ208" s="1"/>
      <c r="BK208" s="1"/>
      <c r="BL208" s="1"/>
      <c r="BM208" s="1"/>
      <c r="BN208" s="1"/>
      <c r="BO208" s="1"/>
    </row>
    <row r="209" spans="32:67" x14ac:dyDescent="0.15">
      <c r="AF209" s="9"/>
      <c r="AG209" s="9"/>
      <c r="AH209" s="9"/>
      <c r="AI209" s="6"/>
      <c r="AJ209" s="6"/>
      <c r="AK209" s="6"/>
      <c r="AL209" s="6"/>
      <c r="AM209" s="6"/>
      <c r="AN209" s="6"/>
      <c r="AO209" s="6"/>
      <c r="AP209" s="6"/>
      <c r="AQ209" s="6"/>
      <c r="AR209" s="9"/>
      <c r="AS209" s="9"/>
      <c r="AT209" s="9"/>
      <c r="AU209" s="9"/>
      <c r="AV209" s="9"/>
      <c r="BF209" s="1"/>
      <c r="BH209" s="1"/>
      <c r="BI209" s="1"/>
      <c r="BJ209" s="1"/>
      <c r="BK209" s="1"/>
      <c r="BL209" s="1"/>
      <c r="BM209" s="1"/>
      <c r="BN209" s="1"/>
      <c r="BO209" s="1"/>
    </row>
    <row r="210" spans="32:67" x14ac:dyDescent="0.15">
      <c r="AF210" s="9"/>
      <c r="AG210" s="9"/>
      <c r="AH210" s="9"/>
      <c r="AI210" s="6"/>
      <c r="AJ210" s="6"/>
      <c r="AK210" s="6"/>
      <c r="AL210" s="6"/>
      <c r="AM210" s="6"/>
      <c r="AN210" s="6"/>
      <c r="AO210" s="6"/>
      <c r="AP210" s="6"/>
      <c r="AQ210" s="6"/>
      <c r="AR210" s="9"/>
      <c r="AS210" s="9"/>
      <c r="AT210" s="9"/>
      <c r="AU210" s="9"/>
      <c r="AV210" s="9"/>
      <c r="BF210" s="1"/>
      <c r="BH210" s="1"/>
      <c r="BI210" s="1"/>
      <c r="BJ210" s="1"/>
      <c r="BK210" s="1"/>
      <c r="BL210" s="1"/>
      <c r="BM210" s="1"/>
      <c r="BN210" s="1"/>
      <c r="BO210" s="1"/>
    </row>
    <row r="211" spans="32:67" x14ac:dyDescent="0.15">
      <c r="AF211" s="9"/>
      <c r="AG211" s="9"/>
      <c r="AH211" s="9"/>
      <c r="AI211" s="6"/>
      <c r="AJ211" s="6"/>
      <c r="AK211" s="6"/>
      <c r="AL211" s="6"/>
      <c r="AM211" s="6"/>
      <c r="AN211" s="6"/>
      <c r="AO211" s="6"/>
      <c r="AP211" s="6"/>
      <c r="AQ211" s="6"/>
      <c r="AR211" s="9"/>
      <c r="AS211" s="9"/>
      <c r="AT211" s="9"/>
      <c r="AU211" s="9"/>
      <c r="AV211" s="9"/>
      <c r="BF211" s="1"/>
      <c r="BH211" s="1"/>
      <c r="BI211" s="1"/>
      <c r="BJ211" s="1"/>
      <c r="BK211" s="1"/>
      <c r="BL211" s="1"/>
      <c r="BM211" s="1"/>
      <c r="BN211" s="1"/>
      <c r="BO211" s="1"/>
    </row>
    <row r="212" spans="32:67" x14ac:dyDescent="0.15">
      <c r="AF212" s="9"/>
      <c r="AG212" s="9"/>
      <c r="AH212" s="9"/>
      <c r="AI212" s="6"/>
      <c r="AJ212" s="6"/>
      <c r="AK212" s="6"/>
      <c r="AL212" s="6"/>
      <c r="AM212" s="6"/>
      <c r="AN212" s="6"/>
      <c r="AO212" s="6"/>
      <c r="AP212" s="6"/>
      <c r="AQ212" s="6"/>
      <c r="AR212" s="9"/>
      <c r="AS212" s="9"/>
      <c r="AT212" s="9"/>
      <c r="AU212" s="9"/>
      <c r="AV212" s="9"/>
      <c r="BF212" s="1"/>
      <c r="BH212" s="1"/>
      <c r="BI212" s="1"/>
      <c r="BJ212" s="1"/>
      <c r="BK212" s="1"/>
      <c r="BL212" s="1"/>
      <c r="BM212" s="1"/>
      <c r="BN212" s="1"/>
      <c r="BO212" s="1"/>
    </row>
    <row r="213" spans="32:67" x14ac:dyDescent="0.15">
      <c r="AF213" s="9"/>
      <c r="AG213" s="9"/>
      <c r="AH213" s="9"/>
      <c r="AI213" s="6"/>
      <c r="AJ213" s="6"/>
      <c r="AK213" s="6"/>
      <c r="AL213" s="6"/>
      <c r="AM213" s="6"/>
      <c r="AN213" s="6"/>
      <c r="AO213" s="6"/>
      <c r="AP213" s="6"/>
      <c r="AQ213" s="6"/>
      <c r="AR213" s="9"/>
      <c r="AS213" s="9"/>
      <c r="AT213" s="9"/>
      <c r="AU213" s="9"/>
      <c r="AV213" s="9"/>
      <c r="BF213" s="1"/>
      <c r="BH213" s="1"/>
      <c r="BI213" s="1"/>
      <c r="BJ213" s="1"/>
      <c r="BK213" s="1"/>
      <c r="BL213" s="1"/>
      <c r="BM213" s="1"/>
      <c r="BN213" s="1"/>
      <c r="BO213" s="1"/>
    </row>
    <row r="214" spans="32:67" x14ac:dyDescent="0.15">
      <c r="AF214" s="9"/>
      <c r="AG214" s="9"/>
      <c r="AH214" s="9"/>
      <c r="AI214" s="6"/>
      <c r="AJ214" s="6"/>
      <c r="AK214" s="6"/>
      <c r="AL214" s="6"/>
      <c r="AM214" s="6"/>
      <c r="AN214" s="6"/>
      <c r="AO214" s="6"/>
      <c r="AP214" s="6"/>
      <c r="AQ214" s="6"/>
      <c r="AR214" s="9"/>
      <c r="AS214" s="9"/>
      <c r="AT214" s="9"/>
      <c r="AU214" s="9"/>
      <c r="AV214" s="9"/>
      <c r="BF214" s="1"/>
      <c r="BH214" s="1"/>
      <c r="BI214" s="1"/>
      <c r="BJ214" s="1"/>
      <c r="BK214" s="1"/>
      <c r="BL214" s="1"/>
      <c r="BM214" s="1"/>
      <c r="BN214" s="1"/>
      <c r="BO214" s="1"/>
    </row>
    <row r="215" spans="32:67" x14ac:dyDescent="0.15">
      <c r="AF215" s="9"/>
      <c r="AG215" s="9"/>
      <c r="AH215" s="9"/>
      <c r="AI215" s="6"/>
      <c r="AJ215" s="6"/>
      <c r="AK215" s="6"/>
      <c r="AL215" s="6"/>
      <c r="AM215" s="6"/>
      <c r="AN215" s="6"/>
      <c r="AO215" s="6"/>
      <c r="AP215" s="6"/>
      <c r="AQ215" s="6"/>
      <c r="AR215" s="9"/>
      <c r="AS215" s="9"/>
      <c r="AT215" s="9"/>
      <c r="AU215" s="9"/>
      <c r="AV215" s="9"/>
      <c r="BF215" s="1"/>
      <c r="BH215" s="1"/>
      <c r="BI215" s="1"/>
      <c r="BJ215" s="1"/>
      <c r="BK215" s="1"/>
      <c r="BL215" s="1"/>
      <c r="BM215" s="1"/>
      <c r="BN215" s="1"/>
      <c r="BO215" s="1"/>
    </row>
    <row r="216" spans="32:67" x14ac:dyDescent="0.15">
      <c r="AF216" s="9"/>
      <c r="AG216" s="9"/>
      <c r="AH216" s="9"/>
      <c r="AI216" s="6"/>
      <c r="AJ216" s="6"/>
      <c r="AK216" s="6"/>
      <c r="AL216" s="6"/>
      <c r="AM216" s="6"/>
      <c r="AN216" s="6"/>
      <c r="AO216" s="6"/>
      <c r="AP216" s="6"/>
      <c r="AQ216" s="6"/>
      <c r="AR216" s="9"/>
      <c r="AS216" s="9"/>
      <c r="AT216" s="9"/>
      <c r="AU216" s="9"/>
      <c r="AV216" s="9"/>
      <c r="BF216" s="1"/>
      <c r="BH216" s="1"/>
      <c r="BI216" s="1"/>
      <c r="BJ216" s="1"/>
      <c r="BK216" s="1"/>
      <c r="BL216" s="1"/>
      <c r="BM216" s="1"/>
      <c r="BN216" s="1"/>
      <c r="BO216" s="1"/>
    </row>
    <row r="217" spans="32:67" x14ac:dyDescent="0.15">
      <c r="AF217" s="9"/>
      <c r="AG217" s="9"/>
      <c r="AH217" s="9"/>
      <c r="AI217" s="6"/>
      <c r="AJ217" s="6"/>
      <c r="AK217" s="6"/>
      <c r="AL217" s="6"/>
      <c r="AM217" s="6"/>
      <c r="AN217" s="6"/>
      <c r="AO217" s="6"/>
      <c r="AP217" s="6"/>
      <c r="AQ217" s="6"/>
      <c r="AR217" s="9"/>
      <c r="AS217" s="9"/>
      <c r="AT217" s="9"/>
      <c r="AU217" s="9"/>
      <c r="AV217" s="9"/>
      <c r="BF217" s="1"/>
      <c r="BH217" s="1"/>
      <c r="BI217" s="1"/>
      <c r="BJ217" s="1"/>
      <c r="BK217" s="1"/>
      <c r="BL217" s="1"/>
      <c r="BM217" s="1"/>
      <c r="BN217" s="1"/>
      <c r="BO217" s="1"/>
    </row>
    <row r="218" spans="32:67" x14ac:dyDescent="0.15">
      <c r="AF218" s="9"/>
      <c r="AG218" s="9"/>
      <c r="AH218" s="9"/>
      <c r="AI218" s="6"/>
      <c r="AJ218" s="6"/>
      <c r="AK218" s="6"/>
      <c r="AL218" s="6"/>
      <c r="AM218" s="6"/>
      <c r="AN218" s="6"/>
      <c r="AO218" s="6"/>
      <c r="AP218" s="6"/>
      <c r="AQ218" s="6"/>
      <c r="AR218" s="9"/>
      <c r="AS218" s="9"/>
      <c r="AT218" s="9"/>
      <c r="AU218" s="9"/>
      <c r="AV218" s="9"/>
      <c r="BF218" s="1"/>
      <c r="BH218" s="1"/>
      <c r="BI218" s="1"/>
      <c r="BJ218" s="1"/>
      <c r="BK218" s="1"/>
      <c r="BL218" s="1"/>
      <c r="BM218" s="1"/>
      <c r="BN218" s="1"/>
      <c r="BO218" s="1"/>
    </row>
    <row r="219" spans="32:67" x14ac:dyDescent="0.15">
      <c r="AF219" s="9"/>
      <c r="AG219" s="9"/>
      <c r="AH219" s="9"/>
      <c r="AI219" s="6"/>
      <c r="AJ219" s="6"/>
      <c r="AK219" s="6"/>
      <c r="AL219" s="6"/>
      <c r="AM219" s="6"/>
      <c r="AN219" s="6"/>
      <c r="AO219" s="6"/>
      <c r="AP219" s="6"/>
      <c r="AQ219" s="6"/>
      <c r="AR219" s="9"/>
      <c r="AS219" s="9"/>
      <c r="AT219" s="9"/>
      <c r="AU219" s="9"/>
      <c r="AV219" s="9"/>
      <c r="BF219" s="1"/>
      <c r="BH219" s="1"/>
      <c r="BI219" s="1"/>
      <c r="BJ219" s="1"/>
      <c r="BK219" s="1"/>
      <c r="BL219" s="1"/>
      <c r="BM219" s="1"/>
      <c r="BN219" s="1"/>
      <c r="BO219" s="1"/>
    </row>
    <row r="220" spans="32:67" x14ac:dyDescent="0.15">
      <c r="AF220" s="9"/>
      <c r="AG220" s="9"/>
      <c r="AH220" s="9"/>
      <c r="AI220" s="6"/>
      <c r="AJ220" s="6"/>
      <c r="AK220" s="6"/>
      <c r="AL220" s="6"/>
      <c r="AM220" s="6"/>
      <c r="AN220" s="6"/>
      <c r="AO220" s="6"/>
      <c r="AP220" s="6"/>
      <c r="AQ220" s="6"/>
      <c r="AR220" s="9"/>
      <c r="AS220" s="9"/>
      <c r="AT220" s="9"/>
      <c r="AU220" s="9"/>
      <c r="AV220" s="9"/>
      <c r="BF220" s="1"/>
      <c r="BH220" s="1"/>
      <c r="BI220" s="1"/>
      <c r="BJ220" s="1"/>
      <c r="BK220" s="1"/>
      <c r="BL220" s="1"/>
      <c r="BM220" s="1"/>
      <c r="BN220" s="1"/>
      <c r="BO220" s="1"/>
    </row>
    <row r="221" spans="32:67" x14ac:dyDescent="0.15">
      <c r="AF221" s="9"/>
      <c r="AG221" s="9"/>
      <c r="AH221" s="9"/>
      <c r="AI221" s="6"/>
      <c r="AJ221" s="6"/>
      <c r="AK221" s="6"/>
      <c r="AL221" s="6"/>
      <c r="AM221" s="6"/>
      <c r="AN221" s="6"/>
      <c r="AO221" s="6"/>
      <c r="AP221" s="6"/>
      <c r="AQ221" s="6"/>
      <c r="AR221" s="9"/>
      <c r="AS221" s="9"/>
      <c r="AT221" s="9"/>
      <c r="AU221" s="9"/>
      <c r="AV221" s="9"/>
      <c r="BF221" s="1"/>
      <c r="BH221" s="1"/>
      <c r="BI221" s="1"/>
      <c r="BJ221" s="1"/>
      <c r="BK221" s="1"/>
      <c r="BL221" s="1"/>
      <c r="BM221" s="1"/>
      <c r="BN221" s="1"/>
      <c r="BO221" s="1"/>
    </row>
    <row r="222" spans="32:67" x14ac:dyDescent="0.15">
      <c r="AF222" s="9"/>
      <c r="AG222" s="9"/>
      <c r="AH222" s="9"/>
      <c r="AI222" s="6"/>
      <c r="AJ222" s="6"/>
      <c r="AK222" s="6"/>
      <c r="AL222" s="6"/>
      <c r="AM222" s="6"/>
      <c r="AN222" s="6"/>
      <c r="AO222" s="6"/>
      <c r="AP222" s="6"/>
      <c r="AQ222" s="6"/>
      <c r="AR222" s="9"/>
      <c r="AS222" s="9"/>
      <c r="AT222" s="9"/>
      <c r="AU222" s="9"/>
      <c r="AV222" s="9"/>
      <c r="BF222" s="1"/>
      <c r="BH222" s="1"/>
      <c r="BI222" s="1"/>
      <c r="BJ222" s="1"/>
      <c r="BK222" s="1"/>
      <c r="BL222" s="1"/>
      <c r="BM222" s="1"/>
      <c r="BN222" s="1"/>
      <c r="BO222" s="1"/>
    </row>
    <row r="223" spans="32:67" x14ac:dyDescent="0.15">
      <c r="AF223" s="9"/>
      <c r="AG223" s="9"/>
      <c r="AH223" s="9"/>
      <c r="AI223" s="6"/>
      <c r="AJ223" s="6"/>
      <c r="AK223" s="6"/>
      <c r="AL223" s="6"/>
      <c r="AM223" s="6"/>
      <c r="AN223" s="6"/>
      <c r="AO223" s="6"/>
      <c r="AP223" s="6"/>
      <c r="AQ223" s="6"/>
      <c r="AR223" s="9"/>
      <c r="AS223" s="9"/>
      <c r="AT223" s="9"/>
      <c r="AU223" s="9"/>
      <c r="AV223" s="9"/>
      <c r="BF223" s="1"/>
      <c r="BH223" s="1"/>
      <c r="BI223" s="1"/>
      <c r="BJ223" s="1"/>
      <c r="BK223" s="1"/>
      <c r="BL223" s="1"/>
      <c r="BM223" s="1"/>
      <c r="BN223" s="1"/>
      <c r="BO223" s="1"/>
    </row>
    <row r="224" spans="32:67" x14ac:dyDescent="0.15">
      <c r="AF224" s="9"/>
      <c r="AG224" s="9"/>
      <c r="AH224" s="9"/>
      <c r="AI224" s="6"/>
      <c r="AJ224" s="6"/>
      <c r="AK224" s="6"/>
      <c r="AL224" s="6"/>
      <c r="AM224" s="6"/>
      <c r="AN224" s="6"/>
      <c r="AO224" s="6"/>
      <c r="AP224" s="6"/>
      <c r="AQ224" s="6"/>
      <c r="AR224" s="9"/>
      <c r="AS224" s="9"/>
      <c r="AT224" s="9"/>
      <c r="AU224" s="9"/>
      <c r="AV224" s="9"/>
      <c r="BF224" s="1"/>
      <c r="BH224" s="1"/>
      <c r="BI224" s="1"/>
      <c r="BJ224" s="1"/>
      <c r="BK224" s="1"/>
      <c r="BL224" s="1"/>
      <c r="BM224" s="1"/>
      <c r="BN224" s="1"/>
      <c r="BO224" s="1"/>
    </row>
    <row r="225" spans="32:67" x14ac:dyDescent="0.15">
      <c r="AF225" s="9"/>
      <c r="AG225" s="9"/>
      <c r="AH225" s="9"/>
      <c r="AI225" s="6"/>
      <c r="AJ225" s="6"/>
      <c r="AK225" s="6"/>
      <c r="AL225" s="6"/>
      <c r="AM225" s="6"/>
      <c r="AN225" s="6"/>
      <c r="AO225" s="6"/>
      <c r="AP225" s="6"/>
      <c r="AQ225" s="6"/>
      <c r="AR225" s="9"/>
      <c r="AS225" s="9"/>
      <c r="AT225" s="9"/>
      <c r="AU225" s="9"/>
      <c r="AV225" s="9"/>
      <c r="BF225" s="1"/>
      <c r="BH225" s="1"/>
      <c r="BI225" s="1"/>
      <c r="BJ225" s="1"/>
      <c r="BK225" s="1"/>
      <c r="BL225" s="1"/>
      <c r="BM225" s="1"/>
      <c r="BN225" s="1"/>
      <c r="BO225" s="1"/>
    </row>
    <row r="226" spans="32:67" x14ac:dyDescent="0.15">
      <c r="AF226" s="9"/>
      <c r="AG226" s="9"/>
      <c r="AH226" s="9"/>
      <c r="AI226" s="6"/>
      <c r="AJ226" s="6"/>
      <c r="AK226" s="6"/>
      <c r="AL226" s="6"/>
      <c r="AM226" s="6"/>
      <c r="AN226" s="6"/>
      <c r="AO226" s="6"/>
      <c r="AP226" s="6"/>
      <c r="AQ226" s="6"/>
      <c r="AR226" s="9"/>
      <c r="AS226" s="9"/>
      <c r="AT226" s="9"/>
      <c r="AU226" s="9"/>
      <c r="AV226" s="9"/>
      <c r="BF226" s="1"/>
      <c r="BH226" s="1"/>
      <c r="BI226" s="1"/>
      <c r="BJ226" s="1"/>
      <c r="BK226" s="1"/>
      <c r="BL226" s="1"/>
      <c r="BM226" s="1"/>
      <c r="BN226" s="1"/>
      <c r="BO226" s="1"/>
    </row>
    <row r="227" spans="32:67" x14ac:dyDescent="0.15">
      <c r="AF227" s="9"/>
      <c r="AG227" s="9"/>
      <c r="AH227" s="9"/>
      <c r="AI227" s="6"/>
      <c r="AJ227" s="6"/>
      <c r="AK227" s="6"/>
      <c r="AL227" s="6"/>
      <c r="AM227" s="6"/>
      <c r="AN227" s="6"/>
      <c r="AO227" s="6"/>
      <c r="AP227" s="6"/>
      <c r="AQ227" s="6"/>
      <c r="AR227" s="9"/>
      <c r="AS227" s="9"/>
      <c r="AT227" s="9"/>
      <c r="AU227" s="9"/>
      <c r="AV227" s="9"/>
      <c r="BF227" s="1"/>
      <c r="BH227" s="1"/>
      <c r="BI227" s="1"/>
      <c r="BJ227" s="1"/>
      <c r="BK227" s="1"/>
      <c r="BL227" s="1"/>
      <c r="BM227" s="1"/>
      <c r="BN227" s="1"/>
      <c r="BO227" s="1"/>
    </row>
    <row r="228" spans="32:67" x14ac:dyDescent="0.15">
      <c r="AF228" s="9"/>
      <c r="AG228" s="9"/>
      <c r="AH228" s="9"/>
      <c r="AI228" s="6"/>
      <c r="AJ228" s="6"/>
      <c r="AK228" s="6"/>
      <c r="AL228" s="6"/>
      <c r="AM228" s="6"/>
      <c r="AN228" s="6"/>
      <c r="AO228" s="6"/>
      <c r="AP228" s="6"/>
      <c r="AQ228" s="6"/>
      <c r="AR228" s="9"/>
      <c r="AS228" s="9"/>
      <c r="AT228" s="9"/>
      <c r="AU228" s="9"/>
      <c r="AV228" s="9"/>
      <c r="BF228" s="1"/>
      <c r="BH228" s="1"/>
      <c r="BI228" s="1"/>
      <c r="BJ228" s="1"/>
      <c r="BK228" s="1"/>
      <c r="BL228" s="1"/>
      <c r="BM228" s="1"/>
      <c r="BN228" s="1"/>
      <c r="BO228" s="1"/>
    </row>
    <row r="229" spans="32:67" x14ac:dyDescent="0.15">
      <c r="AF229" s="9"/>
      <c r="AG229" s="9"/>
      <c r="AH229" s="9"/>
      <c r="AI229" s="6"/>
      <c r="AJ229" s="6"/>
      <c r="AK229" s="6"/>
      <c r="AL229" s="6"/>
      <c r="AM229" s="6"/>
      <c r="AN229" s="6"/>
      <c r="AO229" s="6"/>
      <c r="AP229" s="6"/>
      <c r="AQ229" s="6"/>
      <c r="AR229" s="9"/>
      <c r="AS229" s="9"/>
      <c r="AT229" s="9"/>
      <c r="AU229" s="9"/>
      <c r="AV229" s="9"/>
      <c r="BF229" s="1"/>
      <c r="BH229" s="1"/>
      <c r="BI229" s="1"/>
      <c r="BJ229" s="1"/>
      <c r="BK229" s="1"/>
      <c r="BL229" s="1"/>
      <c r="BM229" s="1"/>
      <c r="BN229" s="1"/>
      <c r="BO229" s="1"/>
    </row>
    <row r="230" spans="32:67" x14ac:dyDescent="0.15">
      <c r="AF230" s="9"/>
      <c r="AG230" s="9"/>
      <c r="AH230" s="9"/>
      <c r="AI230" s="6"/>
      <c r="AJ230" s="6"/>
      <c r="AK230" s="6"/>
      <c r="AL230" s="6"/>
      <c r="AM230" s="6"/>
      <c r="AN230" s="6"/>
      <c r="AO230" s="6"/>
      <c r="AP230" s="6"/>
      <c r="AQ230" s="6"/>
      <c r="AR230" s="9"/>
      <c r="AS230" s="9"/>
      <c r="AT230" s="9"/>
      <c r="AU230" s="9"/>
      <c r="AV230" s="9"/>
      <c r="BF230" s="1"/>
      <c r="BH230" s="1"/>
      <c r="BI230" s="1"/>
      <c r="BJ230" s="1"/>
      <c r="BK230" s="1"/>
      <c r="BL230" s="1"/>
      <c r="BM230" s="1"/>
      <c r="BN230" s="1"/>
      <c r="BO230" s="1"/>
    </row>
    <row r="231" spans="32:67" x14ac:dyDescent="0.15">
      <c r="AF231" s="9"/>
      <c r="AG231" s="9"/>
      <c r="AH231" s="9"/>
      <c r="AI231" s="6"/>
      <c r="AJ231" s="6"/>
      <c r="AK231" s="6"/>
      <c r="AL231" s="6"/>
      <c r="AM231" s="6"/>
      <c r="AN231" s="6"/>
      <c r="AO231" s="6"/>
      <c r="AP231" s="6"/>
      <c r="AQ231" s="6"/>
      <c r="AR231" s="9"/>
      <c r="AS231" s="9"/>
      <c r="AT231" s="9"/>
      <c r="AU231" s="9"/>
      <c r="AV231" s="9"/>
      <c r="BF231" s="1"/>
      <c r="BH231" s="1"/>
      <c r="BI231" s="1"/>
      <c r="BJ231" s="1"/>
      <c r="BK231" s="1"/>
      <c r="BL231" s="1"/>
      <c r="BM231" s="1"/>
      <c r="BN231" s="1"/>
      <c r="BO231" s="1"/>
    </row>
    <row r="232" spans="32:67" x14ac:dyDescent="0.15">
      <c r="AF232" s="9"/>
      <c r="AG232" s="9"/>
      <c r="AH232" s="9"/>
      <c r="AI232" s="6"/>
      <c r="AJ232" s="6"/>
      <c r="AK232" s="6"/>
      <c r="AL232" s="6"/>
      <c r="AM232" s="6"/>
      <c r="AN232" s="6"/>
      <c r="AO232" s="6"/>
      <c r="AP232" s="6"/>
      <c r="AQ232" s="6"/>
      <c r="AR232" s="9"/>
      <c r="AS232" s="9"/>
      <c r="AT232" s="9"/>
      <c r="AU232" s="9"/>
      <c r="AV232" s="9"/>
      <c r="BF232" s="1"/>
      <c r="BH232" s="1"/>
      <c r="BI232" s="1"/>
      <c r="BJ232" s="1"/>
      <c r="BK232" s="1"/>
      <c r="BL232" s="1"/>
      <c r="BM232" s="1"/>
      <c r="BN232" s="1"/>
      <c r="BO232" s="1"/>
    </row>
    <row r="233" spans="32:67" x14ac:dyDescent="0.15">
      <c r="AF233" s="9"/>
      <c r="AG233" s="9"/>
      <c r="AH233" s="9"/>
      <c r="AI233" s="6"/>
      <c r="AJ233" s="6"/>
      <c r="AK233" s="6"/>
      <c r="AL233" s="6"/>
      <c r="AM233" s="6"/>
      <c r="AN233" s="6"/>
      <c r="AO233" s="6"/>
      <c r="AP233" s="6"/>
      <c r="AQ233" s="6"/>
      <c r="AR233" s="9"/>
      <c r="AS233" s="9"/>
      <c r="AT233" s="9"/>
      <c r="AU233" s="9"/>
      <c r="AV233" s="9"/>
      <c r="BF233" s="1"/>
      <c r="BH233" s="1"/>
      <c r="BI233" s="1"/>
      <c r="BJ233" s="1"/>
      <c r="BK233" s="1"/>
      <c r="BL233" s="1"/>
      <c r="BM233" s="1"/>
      <c r="BN233" s="1"/>
      <c r="BO233" s="1"/>
    </row>
    <row r="234" spans="32:67" x14ac:dyDescent="0.15">
      <c r="AF234" s="9"/>
      <c r="AG234" s="9"/>
      <c r="AH234" s="9"/>
      <c r="AI234" s="6"/>
      <c r="AJ234" s="6"/>
      <c r="AK234" s="6"/>
      <c r="AL234" s="6"/>
      <c r="AM234" s="6"/>
      <c r="AN234" s="6"/>
      <c r="AO234" s="6"/>
      <c r="AP234" s="6"/>
      <c r="AQ234" s="6"/>
      <c r="AR234" s="9"/>
      <c r="AS234" s="9"/>
      <c r="AT234" s="9"/>
      <c r="AU234" s="9"/>
      <c r="AV234" s="9"/>
      <c r="BF234" s="1"/>
      <c r="BH234" s="1"/>
      <c r="BI234" s="1"/>
      <c r="BJ234" s="1"/>
      <c r="BK234" s="1"/>
      <c r="BL234" s="1"/>
      <c r="BM234" s="1"/>
      <c r="BN234" s="1"/>
      <c r="BO234" s="1"/>
    </row>
    <row r="235" spans="32:67" x14ac:dyDescent="0.15">
      <c r="AF235" s="9"/>
      <c r="AG235" s="9"/>
      <c r="AH235" s="9"/>
      <c r="AI235" s="6"/>
      <c r="AJ235" s="6"/>
      <c r="AK235" s="6"/>
      <c r="AL235" s="6"/>
      <c r="AM235" s="6"/>
      <c r="AN235" s="6"/>
      <c r="AO235" s="6"/>
      <c r="AP235" s="6"/>
      <c r="AQ235" s="6"/>
      <c r="AR235" s="9"/>
      <c r="AS235" s="9"/>
      <c r="AT235" s="9"/>
      <c r="AU235" s="9"/>
      <c r="AV235" s="9"/>
      <c r="BF235" s="1"/>
      <c r="BH235" s="1"/>
      <c r="BI235" s="1"/>
      <c r="BJ235" s="1"/>
      <c r="BK235" s="1"/>
      <c r="BL235" s="1"/>
      <c r="BM235" s="1"/>
      <c r="BN235" s="1"/>
      <c r="BO235" s="1"/>
    </row>
    <row r="236" spans="32:67" x14ac:dyDescent="0.15">
      <c r="AF236" s="9"/>
      <c r="AG236" s="9"/>
      <c r="AH236" s="9"/>
      <c r="AI236" s="6"/>
      <c r="AJ236" s="6"/>
      <c r="AK236" s="6"/>
      <c r="AL236" s="6"/>
      <c r="AM236" s="6"/>
      <c r="AN236" s="6"/>
      <c r="AO236" s="6"/>
      <c r="AP236" s="6"/>
      <c r="AQ236" s="6"/>
      <c r="AR236" s="9"/>
      <c r="AS236" s="9"/>
      <c r="AT236" s="9"/>
      <c r="AU236" s="9"/>
      <c r="AV236" s="9"/>
      <c r="BF236" s="1"/>
      <c r="BH236" s="1"/>
      <c r="BI236" s="1"/>
      <c r="BJ236" s="1"/>
      <c r="BK236" s="1"/>
      <c r="BL236" s="1"/>
      <c r="BM236" s="1"/>
      <c r="BN236" s="1"/>
      <c r="BO236" s="1"/>
    </row>
    <row r="237" spans="32:67" x14ac:dyDescent="0.15">
      <c r="AF237" s="9"/>
      <c r="AG237" s="9"/>
      <c r="AH237" s="9"/>
      <c r="AI237" s="6"/>
      <c r="AJ237" s="6"/>
      <c r="AK237" s="6"/>
      <c r="AL237" s="6"/>
      <c r="AM237" s="6"/>
      <c r="AN237" s="6"/>
      <c r="AO237" s="6"/>
      <c r="AP237" s="6"/>
      <c r="AQ237" s="6"/>
      <c r="AR237" s="9"/>
      <c r="AS237" s="9"/>
      <c r="AT237" s="9"/>
      <c r="AU237" s="9"/>
      <c r="AV237" s="9"/>
      <c r="BF237" s="1"/>
      <c r="BH237" s="1"/>
      <c r="BI237" s="1"/>
      <c r="BJ237" s="1"/>
      <c r="BK237" s="1"/>
      <c r="BL237" s="1"/>
      <c r="BM237" s="1"/>
      <c r="BN237" s="1"/>
      <c r="BO237" s="1"/>
    </row>
    <row r="238" spans="32:67" x14ac:dyDescent="0.15">
      <c r="AF238" s="9"/>
      <c r="AG238" s="9"/>
      <c r="AH238" s="9"/>
      <c r="AI238" s="6"/>
      <c r="AJ238" s="6"/>
      <c r="AK238" s="6"/>
      <c r="AL238" s="6"/>
      <c r="AM238" s="6"/>
      <c r="AN238" s="6"/>
      <c r="AO238" s="6"/>
      <c r="AP238" s="6"/>
      <c r="AQ238" s="6"/>
      <c r="AR238" s="9"/>
      <c r="AS238" s="9"/>
      <c r="AT238" s="9"/>
      <c r="AU238" s="9"/>
      <c r="AV238" s="9"/>
      <c r="BF238" s="1"/>
      <c r="BH238" s="1"/>
      <c r="BI238" s="1"/>
      <c r="BJ238" s="1"/>
      <c r="BK238" s="1"/>
      <c r="BL238" s="1"/>
      <c r="BM238" s="1"/>
      <c r="BN238" s="1"/>
      <c r="BO238" s="1"/>
    </row>
    <row r="239" spans="32:67" x14ac:dyDescent="0.15">
      <c r="AF239" s="9"/>
      <c r="AG239" s="9"/>
      <c r="AH239" s="9"/>
      <c r="AI239" s="6"/>
      <c r="AJ239" s="6"/>
      <c r="AK239" s="6"/>
      <c r="AL239" s="6"/>
      <c r="AM239" s="6"/>
      <c r="AN239" s="6"/>
      <c r="AO239" s="6"/>
      <c r="AP239" s="6"/>
      <c r="AQ239" s="6"/>
      <c r="AR239" s="9"/>
      <c r="AS239" s="9"/>
      <c r="AT239" s="9"/>
      <c r="AU239" s="9"/>
      <c r="AV239" s="9"/>
      <c r="BF239" s="1"/>
      <c r="BH239" s="1"/>
      <c r="BI239" s="1"/>
      <c r="BJ239" s="1"/>
      <c r="BK239" s="1"/>
      <c r="BL239" s="1"/>
      <c r="BM239" s="1"/>
      <c r="BN239" s="1"/>
      <c r="BO239" s="1"/>
    </row>
    <row r="240" spans="32:67" x14ac:dyDescent="0.15">
      <c r="AF240" s="9"/>
      <c r="AG240" s="9"/>
      <c r="AH240" s="9"/>
      <c r="AI240" s="6"/>
      <c r="AJ240" s="6"/>
      <c r="AK240" s="6"/>
      <c r="AL240" s="6"/>
      <c r="AM240" s="6"/>
      <c r="AN240" s="6"/>
      <c r="AO240" s="6"/>
      <c r="AP240" s="6"/>
      <c r="AQ240" s="6"/>
      <c r="AR240" s="9"/>
      <c r="AS240" s="9"/>
      <c r="AT240" s="9"/>
      <c r="AU240" s="9"/>
      <c r="AV240" s="9"/>
      <c r="BF240" s="1"/>
      <c r="BH240" s="1"/>
      <c r="BI240" s="1"/>
      <c r="BJ240" s="1"/>
      <c r="BK240" s="1"/>
      <c r="BL240" s="1"/>
      <c r="BM240" s="1"/>
      <c r="BN240" s="1"/>
      <c r="BO240" s="1"/>
    </row>
    <row r="241" spans="32:67" x14ac:dyDescent="0.15">
      <c r="AF241" s="9"/>
      <c r="AG241" s="9"/>
      <c r="AH241" s="9"/>
      <c r="AI241" s="6"/>
      <c r="AJ241" s="6"/>
      <c r="AK241" s="6"/>
      <c r="AL241" s="6"/>
      <c r="AM241" s="6"/>
      <c r="AN241" s="6"/>
      <c r="AO241" s="6"/>
      <c r="AP241" s="6"/>
      <c r="AQ241" s="6"/>
      <c r="AR241" s="9"/>
      <c r="AS241" s="9"/>
      <c r="AT241" s="9"/>
      <c r="AU241" s="9"/>
      <c r="AV241" s="9"/>
      <c r="BF241" s="1"/>
      <c r="BH241" s="1"/>
      <c r="BI241" s="1"/>
      <c r="BJ241" s="1"/>
      <c r="BK241" s="1"/>
      <c r="BL241" s="1"/>
      <c r="BM241" s="1"/>
      <c r="BN241" s="1"/>
      <c r="BO241" s="1"/>
    </row>
    <row r="242" spans="32:67" x14ac:dyDescent="0.15">
      <c r="AF242" s="9"/>
      <c r="AG242" s="9"/>
      <c r="AH242" s="9"/>
      <c r="AI242" s="6"/>
      <c r="AJ242" s="6"/>
      <c r="AK242" s="6"/>
      <c r="AL242" s="6"/>
      <c r="AM242" s="6"/>
      <c r="AN242" s="6"/>
      <c r="AO242" s="6"/>
      <c r="AP242" s="6"/>
      <c r="AQ242" s="6"/>
      <c r="AR242" s="9"/>
      <c r="AS242" s="9"/>
      <c r="AT242" s="9"/>
      <c r="AU242" s="9"/>
      <c r="AV242" s="9"/>
      <c r="BF242" s="1"/>
      <c r="BH242" s="1"/>
      <c r="BI242" s="1"/>
      <c r="BJ242" s="1"/>
      <c r="BK242" s="1"/>
      <c r="BL242" s="1"/>
      <c r="BM242" s="1"/>
      <c r="BN242" s="1"/>
      <c r="BO242" s="1"/>
    </row>
    <row r="243" spans="32:67" x14ac:dyDescent="0.15">
      <c r="AF243" s="9"/>
      <c r="AG243" s="9"/>
      <c r="AH243" s="9"/>
      <c r="AI243" s="6"/>
      <c r="AJ243" s="6"/>
      <c r="AK243" s="6"/>
      <c r="AL243" s="6"/>
      <c r="AM243" s="6"/>
      <c r="AN243" s="6"/>
      <c r="AO243" s="6"/>
      <c r="AP243" s="6"/>
      <c r="AQ243" s="6"/>
      <c r="AR243" s="9"/>
      <c r="AS243" s="9"/>
      <c r="AT243" s="9"/>
      <c r="AU243" s="9"/>
      <c r="AV243" s="9"/>
      <c r="BF243" s="1"/>
      <c r="BH243" s="1"/>
      <c r="BI243" s="1"/>
      <c r="BJ243" s="1"/>
      <c r="BK243" s="1"/>
      <c r="BL243" s="1"/>
      <c r="BM243" s="1"/>
      <c r="BN243" s="1"/>
      <c r="BO243" s="1"/>
    </row>
    <row r="244" spans="32:67" x14ac:dyDescent="0.15">
      <c r="AF244" s="9"/>
      <c r="AG244" s="9"/>
      <c r="AH244" s="9"/>
      <c r="AI244" s="6"/>
      <c r="AJ244" s="6"/>
      <c r="AK244" s="6"/>
      <c r="AL244" s="6"/>
      <c r="AM244" s="6"/>
      <c r="AN244" s="6"/>
      <c r="AO244" s="6"/>
      <c r="AP244" s="6"/>
      <c r="AQ244" s="6"/>
      <c r="AR244" s="9"/>
      <c r="AS244" s="9"/>
      <c r="AT244" s="9"/>
      <c r="AU244" s="9"/>
      <c r="AV244" s="9"/>
      <c r="BF244" s="1"/>
      <c r="BH244" s="1"/>
      <c r="BI244" s="1"/>
      <c r="BJ244" s="1"/>
      <c r="BK244" s="1"/>
      <c r="BL244" s="1"/>
      <c r="BM244" s="1"/>
      <c r="BN244" s="1"/>
      <c r="BO244" s="1"/>
    </row>
    <row r="245" spans="32:67" x14ac:dyDescent="0.15">
      <c r="AF245" s="9"/>
      <c r="AG245" s="9"/>
      <c r="AH245" s="9"/>
      <c r="AI245" s="6"/>
      <c r="AJ245" s="6"/>
      <c r="AK245" s="6"/>
      <c r="AL245" s="6"/>
      <c r="AM245" s="6"/>
      <c r="AN245" s="6"/>
      <c r="AO245" s="6"/>
      <c r="AP245" s="6"/>
      <c r="AQ245" s="6"/>
      <c r="AR245" s="9"/>
      <c r="AS245" s="9"/>
      <c r="AT245" s="9"/>
      <c r="AU245" s="9"/>
      <c r="AV245" s="9"/>
      <c r="BF245" s="1"/>
      <c r="BH245" s="1"/>
      <c r="BI245" s="1"/>
      <c r="BJ245" s="1"/>
      <c r="BK245" s="1"/>
      <c r="BL245" s="1"/>
      <c r="BM245" s="1"/>
      <c r="BN245" s="1"/>
      <c r="BO245" s="1"/>
    </row>
    <row r="246" spans="32:67" x14ac:dyDescent="0.15">
      <c r="AF246" s="9"/>
      <c r="AG246" s="9"/>
      <c r="AH246" s="9"/>
      <c r="AI246" s="6"/>
      <c r="AJ246" s="6"/>
      <c r="AK246" s="6"/>
      <c r="AL246" s="6"/>
      <c r="AM246" s="6"/>
      <c r="AN246" s="6"/>
      <c r="AO246" s="6"/>
      <c r="AP246" s="6"/>
      <c r="AQ246" s="6"/>
      <c r="AR246" s="9"/>
      <c r="AS246" s="9"/>
      <c r="AT246" s="9"/>
      <c r="AU246" s="9"/>
      <c r="AV246" s="9"/>
      <c r="BF246" s="1"/>
      <c r="BH246" s="1"/>
      <c r="BI246" s="1"/>
      <c r="BJ246" s="1"/>
      <c r="BK246" s="1"/>
      <c r="BL246" s="1"/>
      <c r="BM246" s="1"/>
      <c r="BN246" s="1"/>
      <c r="BO246" s="1"/>
    </row>
    <row r="247" spans="32:67" x14ac:dyDescent="0.15">
      <c r="AF247" s="9"/>
      <c r="AG247" s="9"/>
      <c r="AH247" s="9"/>
      <c r="AI247" s="6"/>
      <c r="AJ247" s="6"/>
      <c r="AK247" s="6"/>
      <c r="AL247" s="6"/>
      <c r="AM247" s="6"/>
      <c r="AN247" s="6"/>
      <c r="AO247" s="6"/>
      <c r="AP247" s="6"/>
      <c r="AQ247" s="6"/>
      <c r="AR247" s="9"/>
      <c r="AS247" s="9"/>
      <c r="AT247" s="9"/>
      <c r="AU247" s="9"/>
      <c r="AV247" s="9"/>
      <c r="BF247" s="1"/>
      <c r="BH247" s="1"/>
      <c r="BI247" s="1"/>
      <c r="BJ247" s="1"/>
      <c r="BK247" s="1"/>
      <c r="BL247" s="1"/>
      <c r="BM247" s="1"/>
      <c r="BN247" s="1"/>
      <c r="BO247" s="1"/>
    </row>
    <row r="248" spans="32:67" x14ac:dyDescent="0.15">
      <c r="AF248" s="9"/>
      <c r="AG248" s="9"/>
      <c r="AH248" s="9"/>
      <c r="AI248" s="6"/>
      <c r="AJ248" s="6"/>
      <c r="AK248" s="6"/>
      <c r="AL248" s="6"/>
      <c r="AM248" s="6"/>
      <c r="AN248" s="6"/>
      <c r="AO248" s="6"/>
      <c r="AP248" s="6"/>
      <c r="AQ248" s="6"/>
      <c r="AR248" s="9"/>
      <c r="AS248" s="9"/>
      <c r="AT248" s="9"/>
      <c r="AU248" s="9"/>
      <c r="AV248" s="9"/>
      <c r="BF248" s="1"/>
      <c r="BH248" s="1"/>
      <c r="BI248" s="1"/>
      <c r="BJ248" s="1"/>
      <c r="BK248" s="1"/>
      <c r="BL248" s="1"/>
      <c r="BM248" s="1"/>
      <c r="BN248" s="1"/>
      <c r="BO248" s="1"/>
    </row>
    <row r="249" spans="32:67" x14ac:dyDescent="0.15">
      <c r="AF249" s="9"/>
      <c r="AG249" s="9"/>
      <c r="AH249" s="9"/>
      <c r="AI249" s="6"/>
      <c r="AJ249" s="6"/>
      <c r="AK249" s="6"/>
      <c r="AL249" s="6"/>
      <c r="AM249" s="6"/>
      <c r="AN249" s="6"/>
      <c r="AO249" s="6"/>
      <c r="AP249" s="6"/>
      <c r="AQ249" s="6"/>
      <c r="AR249" s="9"/>
      <c r="AS249" s="9"/>
      <c r="AT249" s="9"/>
      <c r="AU249" s="9"/>
      <c r="AV249" s="9"/>
      <c r="BF249" s="1"/>
      <c r="BH249" s="1"/>
      <c r="BI249" s="1"/>
      <c r="BJ249" s="1"/>
      <c r="BK249" s="1"/>
      <c r="BL249" s="1"/>
      <c r="BM249" s="1"/>
      <c r="BN249" s="1"/>
      <c r="BO249" s="1"/>
    </row>
    <row r="250" spans="32:67" x14ac:dyDescent="0.15">
      <c r="AF250" s="9"/>
      <c r="AG250" s="9"/>
      <c r="AH250" s="9"/>
      <c r="AI250" s="6"/>
      <c r="AJ250" s="6"/>
      <c r="AK250" s="6"/>
      <c r="AL250" s="6"/>
      <c r="AM250" s="6"/>
      <c r="AN250" s="6"/>
      <c r="AO250" s="6"/>
      <c r="AP250" s="6"/>
      <c r="AQ250" s="6"/>
      <c r="AR250" s="9"/>
      <c r="AS250" s="9"/>
      <c r="AT250" s="9"/>
      <c r="AU250" s="9"/>
      <c r="AV250" s="9"/>
      <c r="BF250" s="1"/>
      <c r="BH250" s="1"/>
      <c r="BI250" s="1"/>
      <c r="BJ250" s="1"/>
      <c r="BK250" s="1"/>
      <c r="BL250" s="1"/>
      <c r="BM250" s="1"/>
      <c r="BN250" s="1"/>
      <c r="BO250" s="1"/>
    </row>
    <row r="251" spans="32:67" x14ac:dyDescent="0.15">
      <c r="AF251" s="9"/>
      <c r="AG251" s="9"/>
      <c r="AH251" s="9"/>
      <c r="AI251" s="6"/>
      <c r="AJ251" s="6"/>
      <c r="AK251" s="6"/>
      <c r="AL251" s="6"/>
      <c r="AM251" s="6"/>
      <c r="AN251" s="6"/>
      <c r="AO251" s="6"/>
      <c r="AP251" s="6"/>
      <c r="AQ251" s="6"/>
      <c r="AR251" s="9"/>
      <c r="AS251" s="9"/>
      <c r="AT251" s="9"/>
      <c r="AU251" s="9"/>
      <c r="AV251" s="9"/>
      <c r="BF251" s="1"/>
      <c r="BH251" s="1"/>
      <c r="BI251" s="1"/>
      <c r="BJ251" s="1"/>
      <c r="BK251" s="1"/>
      <c r="BL251" s="1"/>
      <c r="BM251" s="1"/>
      <c r="BN251" s="1"/>
      <c r="BO251" s="1"/>
    </row>
    <row r="252" spans="32:67" x14ac:dyDescent="0.15">
      <c r="AF252" s="9"/>
      <c r="AG252" s="9"/>
      <c r="AH252" s="9"/>
      <c r="AI252" s="6"/>
      <c r="AJ252" s="6"/>
      <c r="AK252" s="6"/>
      <c r="AL252" s="6"/>
      <c r="AM252" s="6"/>
      <c r="AN252" s="6"/>
      <c r="AO252" s="6"/>
      <c r="AP252" s="6"/>
      <c r="AQ252" s="6"/>
      <c r="AR252" s="9"/>
      <c r="AS252" s="9"/>
      <c r="AT252" s="9"/>
      <c r="AU252" s="9"/>
      <c r="AV252" s="9"/>
      <c r="BF252" s="1"/>
      <c r="BH252" s="1"/>
      <c r="BI252" s="1"/>
      <c r="BJ252" s="1"/>
      <c r="BK252" s="1"/>
      <c r="BL252" s="1"/>
      <c r="BM252" s="1"/>
      <c r="BN252" s="1"/>
      <c r="BO252" s="1"/>
    </row>
    <row r="253" spans="32:67" x14ac:dyDescent="0.15">
      <c r="AF253" s="9"/>
      <c r="AG253" s="9"/>
      <c r="AH253" s="9"/>
      <c r="AI253" s="6"/>
      <c r="AJ253" s="6"/>
      <c r="AK253" s="6"/>
      <c r="AL253" s="6"/>
      <c r="AM253" s="6"/>
      <c r="AN253" s="6"/>
      <c r="AO253" s="6"/>
      <c r="AP253" s="6"/>
      <c r="AQ253" s="6"/>
      <c r="AR253" s="9"/>
      <c r="AS253" s="9"/>
      <c r="AT253" s="9"/>
      <c r="AU253" s="9"/>
      <c r="AV253" s="9"/>
      <c r="BF253" s="1"/>
      <c r="BH253" s="1"/>
      <c r="BI253" s="1"/>
      <c r="BJ253" s="1"/>
      <c r="BK253" s="1"/>
      <c r="BL253" s="1"/>
      <c r="BM253" s="1"/>
      <c r="BN253" s="1"/>
      <c r="BO253" s="1"/>
    </row>
    <row r="254" spans="32:67" x14ac:dyDescent="0.15">
      <c r="AF254" s="9"/>
      <c r="AG254" s="9"/>
      <c r="AH254" s="9"/>
      <c r="AI254" s="6"/>
      <c r="AJ254" s="6"/>
      <c r="AK254" s="6"/>
      <c r="AL254" s="6"/>
      <c r="AM254" s="6"/>
      <c r="AN254" s="6"/>
      <c r="AO254" s="6"/>
      <c r="AP254" s="6"/>
      <c r="AQ254" s="6"/>
      <c r="AR254" s="9"/>
      <c r="AS254" s="9"/>
      <c r="AT254" s="9"/>
      <c r="AU254" s="9"/>
      <c r="AV254" s="9"/>
      <c r="BF254" s="1"/>
      <c r="BH254" s="1"/>
      <c r="BI254" s="1"/>
      <c r="BJ254" s="1"/>
      <c r="BK254" s="1"/>
      <c r="BL254" s="1"/>
      <c r="BM254" s="1"/>
      <c r="BN254" s="1"/>
      <c r="BO254" s="1"/>
    </row>
    <row r="255" spans="32:67" x14ac:dyDescent="0.15">
      <c r="AF255" s="9"/>
      <c r="AG255" s="9"/>
      <c r="AH255" s="9"/>
      <c r="AI255" s="6"/>
      <c r="AJ255" s="6"/>
      <c r="AK255" s="6"/>
      <c r="AL255" s="6"/>
      <c r="AM255" s="6"/>
      <c r="AN255" s="6"/>
      <c r="AO255" s="6"/>
      <c r="AP255" s="6"/>
      <c r="AQ255" s="6"/>
      <c r="AR255" s="9"/>
      <c r="AS255" s="9"/>
      <c r="AT255" s="9"/>
      <c r="AU255" s="9"/>
      <c r="AV255" s="9"/>
      <c r="BF255" s="1"/>
      <c r="BH255" s="1"/>
      <c r="BI255" s="1"/>
      <c r="BJ255" s="1"/>
      <c r="BK255" s="1"/>
      <c r="BL255" s="1"/>
      <c r="BM255" s="1"/>
      <c r="BN255" s="1"/>
      <c r="BO255" s="1"/>
    </row>
    <row r="256" spans="32:67" x14ac:dyDescent="0.15">
      <c r="AF256" s="9"/>
      <c r="AG256" s="9"/>
      <c r="AH256" s="9"/>
      <c r="AI256" s="6"/>
      <c r="AJ256" s="6"/>
      <c r="AK256" s="6"/>
      <c r="AL256" s="6"/>
      <c r="AM256" s="6"/>
      <c r="AN256" s="6"/>
      <c r="AO256" s="6"/>
      <c r="AP256" s="6"/>
      <c r="AQ256" s="6"/>
      <c r="AR256" s="9"/>
      <c r="AS256" s="9"/>
      <c r="AT256" s="9"/>
      <c r="AU256" s="9"/>
      <c r="AV256" s="9"/>
      <c r="BF256" s="1"/>
      <c r="BH256" s="1"/>
      <c r="BI256" s="1"/>
      <c r="BJ256" s="1"/>
      <c r="BK256" s="1"/>
      <c r="BL256" s="1"/>
      <c r="BM256" s="1"/>
      <c r="BN256" s="1"/>
      <c r="BO256" s="1"/>
    </row>
    <row r="257" spans="32:67" x14ac:dyDescent="0.15">
      <c r="AF257" s="9"/>
      <c r="AG257" s="9"/>
      <c r="AH257" s="9"/>
      <c r="AI257" s="6"/>
      <c r="AJ257" s="6"/>
      <c r="AK257" s="6"/>
      <c r="AL257" s="6"/>
      <c r="AM257" s="6"/>
      <c r="AN257" s="6"/>
      <c r="AO257" s="6"/>
      <c r="AP257" s="6"/>
      <c r="AQ257" s="6"/>
      <c r="AR257" s="9"/>
      <c r="AS257" s="9"/>
      <c r="AT257" s="9"/>
      <c r="AU257" s="9"/>
      <c r="AV257" s="9"/>
      <c r="BF257" s="1"/>
      <c r="BH257" s="1"/>
      <c r="BI257" s="1"/>
      <c r="BJ257" s="1"/>
      <c r="BK257" s="1"/>
      <c r="BL257" s="1"/>
      <c r="BM257" s="1"/>
      <c r="BN257" s="1"/>
      <c r="BO257" s="1"/>
    </row>
    <row r="258" spans="32:67" x14ac:dyDescent="0.15">
      <c r="AF258" s="9"/>
      <c r="AG258" s="9"/>
      <c r="AH258" s="9"/>
      <c r="AI258" s="6"/>
      <c r="AJ258" s="6"/>
      <c r="AK258" s="6"/>
      <c r="AL258" s="6"/>
      <c r="AM258" s="6"/>
      <c r="AN258" s="6"/>
      <c r="AO258" s="6"/>
      <c r="AP258" s="6"/>
      <c r="AQ258" s="6"/>
      <c r="AR258" s="9"/>
      <c r="AS258" s="9"/>
      <c r="AT258" s="9"/>
      <c r="AU258" s="9"/>
      <c r="AV258" s="9"/>
      <c r="BF258" s="1"/>
      <c r="BH258" s="1"/>
      <c r="BI258" s="1"/>
      <c r="BJ258" s="1"/>
      <c r="BK258" s="1"/>
      <c r="BL258" s="1"/>
      <c r="BM258" s="1"/>
      <c r="BN258" s="1"/>
      <c r="BO258" s="1"/>
    </row>
    <row r="259" spans="32:67" x14ac:dyDescent="0.15">
      <c r="AF259" s="9"/>
      <c r="AG259" s="9"/>
      <c r="AH259" s="9"/>
      <c r="AI259" s="6"/>
      <c r="AJ259" s="6"/>
      <c r="AK259" s="6"/>
      <c r="AL259" s="6"/>
      <c r="AM259" s="6"/>
      <c r="AN259" s="6"/>
      <c r="AO259" s="6"/>
      <c r="AP259" s="6"/>
      <c r="AQ259" s="6"/>
      <c r="AR259" s="9"/>
      <c r="AS259" s="9"/>
      <c r="AT259" s="9"/>
      <c r="AU259" s="9"/>
      <c r="AV259" s="9"/>
      <c r="BF259" s="1"/>
      <c r="BH259" s="1"/>
      <c r="BI259" s="1"/>
      <c r="BJ259" s="1"/>
      <c r="BK259" s="1"/>
      <c r="BL259" s="1"/>
      <c r="BM259" s="1"/>
      <c r="BN259" s="1"/>
      <c r="BO259" s="1"/>
    </row>
    <row r="260" spans="32:67" x14ac:dyDescent="0.15">
      <c r="AF260" s="9"/>
      <c r="AG260" s="9"/>
      <c r="AH260" s="9"/>
      <c r="AI260" s="6"/>
      <c r="AJ260" s="6"/>
      <c r="AK260" s="6"/>
      <c r="AL260" s="6"/>
      <c r="AM260" s="6"/>
      <c r="AN260" s="6"/>
      <c r="AO260" s="6"/>
      <c r="AP260" s="6"/>
      <c r="AQ260" s="6"/>
      <c r="AR260" s="9"/>
      <c r="AS260" s="9"/>
      <c r="AT260" s="9"/>
      <c r="AU260" s="9"/>
      <c r="AV260" s="9"/>
      <c r="BF260" s="1"/>
      <c r="BH260" s="1"/>
      <c r="BI260" s="1"/>
      <c r="BJ260" s="1"/>
      <c r="BK260" s="1"/>
      <c r="BL260" s="1"/>
      <c r="BM260" s="1"/>
      <c r="BN260" s="1"/>
      <c r="BO260" s="1"/>
    </row>
    <row r="261" spans="32:67" x14ac:dyDescent="0.15">
      <c r="AF261" s="9"/>
      <c r="AG261" s="9"/>
      <c r="AH261" s="9"/>
      <c r="AI261" s="6"/>
      <c r="AJ261" s="6"/>
      <c r="AK261" s="6"/>
      <c r="AL261" s="6"/>
      <c r="AM261" s="6"/>
      <c r="AN261" s="6"/>
      <c r="AO261" s="6"/>
      <c r="AP261" s="6"/>
      <c r="AQ261" s="6"/>
      <c r="AR261" s="9"/>
      <c r="AS261" s="9"/>
      <c r="AT261" s="9"/>
      <c r="AU261" s="9"/>
      <c r="AV261" s="9"/>
      <c r="BF261" s="1"/>
      <c r="BH261" s="1"/>
      <c r="BI261" s="1"/>
      <c r="BJ261" s="1"/>
      <c r="BK261" s="1"/>
      <c r="BL261" s="1"/>
      <c r="BM261" s="1"/>
      <c r="BN261" s="1"/>
      <c r="BO261" s="1"/>
    </row>
  </sheetData>
  <mergeCells count="362">
    <mergeCell ref="AD28:AD29"/>
    <mergeCell ref="AD23:AD24"/>
    <mergeCell ref="D26:I27"/>
    <mergeCell ref="J26:J27"/>
    <mergeCell ref="K26:L27"/>
    <mergeCell ref="O26:O27"/>
    <mergeCell ref="P26:Q27"/>
    <mergeCell ref="D188:AD188"/>
    <mergeCell ref="AD30:AD31"/>
    <mergeCell ref="D30:I31"/>
    <mergeCell ref="J30:J31"/>
    <mergeCell ref="K30:L31"/>
    <mergeCell ref="O30:O31"/>
    <mergeCell ref="P30:Q31"/>
    <mergeCell ref="S25:AC31"/>
    <mergeCell ref="D28:I29"/>
    <mergeCell ref="J28:J29"/>
    <mergeCell ref="AD26:AD27"/>
    <mergeCell ref="F50:I51"/>
    <mergeCell ref="K72:R72"/>
    <mergeCell ref="K101:R101"/>
    <mergeCell ref="K78:R78"/>
    <mergeCell ref="K73:R73"/>
    <mergeCell ref="K81:R81"/>
    <mergeCell ref="AD18:AD19"/>
    <mergeCell ref="C20:I20"/>
    <mergeCell ref="D21:I22"/>
    <mergeCell ref="J21:J22"/>
    <mergeCell ref="K21:L22"/>
    <mergeCell ref="O21:O22"/>
    <mergeCell ref="P21:Q22"/>
    <mergeCell ref="AD21:AD22"/>
    <mergeCell ref="D18:I19"/>
    <mergeCell ref="S20:AC24"/>
    <mergeCell ref="K16:L17"/>
    <mergeCell ref="O16:O17"/>
    <mergeCell ref="P16:Q17"/>
    <mergeCell ref="K11:L12"/>
    <mergeCell ref="O11:O12"/>
    <mergeCell ref="P11:Q12"/>
    <mergeCell ref="J18:J19"/>
    <mergeCell ref="K18:L19"/>
    <mergeCell ref="O18:O19"/>
    <mergeCell ref="P18:Q19"/>
    <mergeCell ref="K28:L29"/>
    <mergeCell ref="O28:O29"/>
    <mergeCell ref="P28:Q29"/>
    <mergeCell ref="C35:D47"/>
    <mergeCell ref="K36:R36"/>
    <mergeCell ref="F47:I47"/>
    <mergeCell ref="K42:M42"/>
    <mergeCell ref="F42:I42"/>
    <mergeCell ref="T36:AC36"/>
    <mergeCell ref="F43:I43"/>
    <mergeCell ref="F44:I44"/>
    <mergeCell ref="F45:I45"/>
    <mergeCell ref="K39:R39"/>
    <mergeCell ref="F46:I46"/>
    <mergeCell ref="K38:R38"/>
    <mergeCell ref="T47:V47"/>
    <mergeCell ref="X47:Z47"/>
    <mergeCell ref="T42:V42"/>
    <mergeCell ref="X42:Z42"/>
    <mergeCell ref="X43:Z43"/>
    <mergeCell ref="T44:V44"/>
    <mergeCell ref="T43:V43"/>
    <mergeCell ref="T46:V46"/>
    <mergeCell ref="E35:I41"/>
    <mergeCell ref="AD158:AD161"/>
    <mergeCell ref="AD156:AD157"/>
    <mergeCell ref="S161:V161"/>
    <mergeCell ref="S172:Y172"/>
    <mergeCell ref="AD162:AD166"/>
    <mergeCell ref="AD167:AD176"/>
    <mergeCell ref="S158:V158"/>
    <mergeCell ref="S159:V159"/>
    <mergeCell ref="Z171:AA171"/>
    <mergeCell ref="AA165:AB165"/>
    <mergeCell ref="S175:Y175"/>
    <mergeCell ref="Z175:AA175"/>
    <mergeCell ref="Z172:AA172"/>
    <mergeCell ref="AD35:AD41"/>
    <mergeCell ref="Z124:AA124"/>
    <mergeCell ref="Z122:AA122"/>
    <mergeCell ref="W124:X124"/>
    <mergeCell ref="T111:AC111"/>
    <mergeCell ref="T112:AC112"/>
    <mergeCell ref="T116:AC116"/>
    <mergeCell ref="AD63:AD65"/>
    <mergeCell ref="AD76:AD79"/>
    <mergeCell ref="AD48:AD62"/>
    <mergeCell ref="X44:Z44"/>
    <mergeCell ref="T45:V45"/>
    <mergeCell ref="AD71:AD72"/>
    <mergeCell ref="AD67:AD70"/>
    <mergeCell ref="AD104:AD105"/>
    <mergeCell ref="AD108:AD110"/>
    <mergeCell ref="AD73:AD75"/>
    <mergeCell ref="Z92:AA92"/>
    <mergeCell ref="AD100:AD102"/>
    <mergeCell ref="AD97:AD99"/>
    <mergeCell ref="Z93:AA93"/>
    <mergeCell ref="Z95:AA95"/>
    <mergeCell ref="T85:AC85"/>
    <mergeCell ref="T86:AC86"/>
    <mergeCell ref="AD154:AD155"/>
    <mergeCell ref="S121:V121"/>
    <mergeCell ref="S122:V122"/>
    <mergeCell ref="AD130:AD142"/>
    <mergeCell ref="Z148:AA148"/>
    <mergeCell ref="Z149:AA149"/>
    <mergeCell ref="T145:AC145"/>
    <mergeCell ref="S136:AC138"/>
    <mergeCell ref="X132:Y132"/>
    <mergeCell ref="T147:AC147"/>
    <mergeCell ref="S152:Y152"/>
    <mergeCell ref="Z152:AA152"/>
    <mergeCell ref="S126:V126"/>
    <mergeCell ref="S148:Y148"/>
    <mergeCell ref="S149:Y149"/>
    <mergeCell ref="T146:AC146"/>
    <mergeCell ref="AA127:AB127"/>
    <mergeCell ref="S132:V132"/>
    <mergeCell ref="AA132:AB132"/>
    <mergeCell ref="AD111:AD129"/>
    <mergeCell ref="W122:X122"/>
    <mergeCell ref="W121:X121"/>
    <mergeCell ref="C154:D176"/>
    <mergeCell ref="K155:L155"/>
    <mergeCell ref="E154:I155"/>
    <mergeCell ref="F174:I176"/>
    <mergeCell ref="K160:R160"/>
    <mergeCell ref="S171:Y171"/>
    <mergeCell ref="P156:R156"/>
    <mergeCell ref="N155:O155"/>
    <mergeCell ref="Q155:R155"/>
    <mergeCell ref="T169:AC169"/>
    <mergeCell ref="T170:AC170"/>
    <mergeCell ref="K165:R165"/>
    <mergeCell ref="W159:X159"/>
    <mergeCell ref="K163:R163"/>
    <mergeCell ref="P162:R162"/>
    <mergeCell ref="S165:V165"/>
    <mergeCell ref="X165:Y165"/>
    <mergeCell ref="T168:AC168"/>
    <mergeCell ref="T160:Y160"/>
    <mergeCell ref="F171:I173"/>
    <mergeCell ref="Z173:AA173"/>
    <mergeCell ref="K166:R166"/>
    <mergeCell ref="S162:V162"/>
    <mergeCell ref="S163:V163"/>
    <mergeCell ref="E167:I170"/>
    <mergeCell ref="F161:I161"/>
    <mergeCell ref="F158:I160"/>
    <mergeCell ref="E148:E153"/>
    <mergeCell ref="F162:I163"/>
    <mergeCell ref="E156:I157"/>
    <mergeCell ref="F151:I153"/>
    <mergeCell ref="N157:P157"/>
    <mergeCell ref="Z161:AA161"/>
    <mergeCell ref="Z150:AA150"/>
    <mergeCell ref="Z160:AA160"/>
    <mergeCell ref="Z159:AA159"/>
    <mergeCell ref="W161:X161"/>
    <mergeCell ref="W158:X158"/>
    <mergeCell ref="T157:AC157"/>
    <mergeCell ref="T156:AC156"/>
    <mergeCell ref="F164:I166"/>
    <mergeCell ref="K157:L157"/>
    <mergeCell ref="K159:R159"/>
    <mergeCell ref="P158:R158"/>
    <mergeCell ref="C3:AD3"/>
    <mergeCell ref="K51:R51"/>
    <mergeCell ref="G95:I96"/>
    <mergeCell ref="AD84:AD96"/>
    <mergeCell ref="C63:D83"/>
    <mergeCell ref="C48:D62"/>
    <mergeCell ref="E89:E96"/>
    <mergeCell ref="AD80:AD83"/>
    <mergeCell ref="K76:R76"/>
    <mergeCell ref="F76:F79"/>
    <mergeCell ref="G90:I92"/>
    <mergeCell ref="G89:I89"/>
    <mergeCell ref="F73:F75"/>
    <mergeCell ref="G93:I94"/>
    <mergeCell ref="F90:F96"/>
    <mergeCell ref="E84:I88"/>
    <mergeCell ref="G76:I79"/>
    <mergeCell ref="G73:I75"/>
    <mergeCell ref="K77:R77"/>
    <mergeCell ref="F80:F83"/>
    <mergeCell ref="K83:R83"/>
    <mergeCell ref="K82:R82"/>
    <mergeCell ref="S69:V69"/>
    <mergeCell ref="AA69:AB69"/>
    <mergeCell ref="K140:R140"/>
    <mergeCell ref="K141:R141"/>
    <mergeCell ref="F53:I56"/>
    <mergeCell ref="F67:F70"/>
    <mergeCell ref="G66:I66"/>
    <mergeCell ref="F71:F72"/>
    <mergeCell ref="G57:I58"/>
    <mergeCell ref="E63:I65"/>
    <mergeCell ref="G59:I60"/>
    <mergeCell ref="G61:I62"/>
    <mergeCell ref="G67:I70"/>
    <mergeCell ref="E66:E83"/>
    <mergeCell ref="K116:R116"/>
    <mergeCell ref="X127:Y127"/>
    <mergeCell ref="C143:D153"/>
    <mergeCell ref="N120:P120"/>
    <mergeCell ref="K105:L105"/>
    <mergeCell ref="K110:R110"/>
    <mergeCell ref="P111:R111"/>
    <mergeCell ref="K120:L120"/>
    <mergeCell ref="H124:I124"/>
    <mergeCell ref="F111:I113"/>
    <mergeCell ref="E143:I147"/>
    <mergeCell ref="F148:I150"/>
    <mergeCell ref="F130:I134"/>
    <mergeCell ref="P126:R126"/>
    <mergeCell ref="K136:R136"/>
    <mergeCell ref="H121:I123"/>
    <mergeCell ref="G119:I120"/>
    <mergeCell ref="K122:R122"/>
    <mergeCell ref="P119:R119"/>
    <mergeCell ref="P121:R121"/>
    <mergeCell ref="K117:R117"/>
    <mergeCell ref="F108:I110"/>
    <mergeCell ref="K127:R127"/>
    <mergeCell ref="P132:R132"/>
    <mergeCell ref="Z98:AA98"/>
    <mergeCell ref="Z123:AA123"/>
    <mergeCell ref="F107:I107"/>
    <mergeCell ref="T123:Y123"/>
    <mergeCell ref="K71:R71"/>
    <mergeCell ref="G71:I72"/>
    <mergeCell ref="G80:I83"/>
    <mergeCell ref="E97:I99"/>
    <mergeCell ref="K74:R74"/>
    <mergeCell ref="K75:R75"/>
    <mergeCell ref="K80:R80"/>
    <mergeCell ref="K79:R79"/>
    <mergeCell ref="N105:P105"/>
    <mergeCell ref="Z94:AA94"/>
    <mergeCell ref="K112:R112"/>
    <mergeCell ref="K113:R113"/>
    <mergeCell ref="T117:AC117"/>
    <mergeCell ref="K109:R109"/>
    <mergeCell ref="P108:R108"/>
    <mergeCell ref="P115:R115"/>
    <mergeCell ref="E100:I102"/>
    <mergeCell ref="G114:I118"/>
    <mergeCell ref="E108:E142"/>
    <mergeCell ref="G135:I138"/>
    <mergeCell ref="C103:I103"/>
    <mergeCell ref="E104:I105"/>
    <mergeCell ref="C84:D99"/>
    <mergeCell ref="S125:V125"/>
    <mergeCell ref="S124:V124"/>
    <mergeCell ref="F114:F129"/>
    <mergeCell ref="H127:I129"/>
    <mergeCell ref="C100:D102"/>
    <mergeCell ref="C104:D142"/>
    <mergeCell ref="F135:F142"/>
    <mergeCell ref="K133:R133"/>
    <mergeCell ref="S98:Y98"/>
    <mergeCell ref="G139:I142"/>
    <mergeCell ref="G121:G129"/>
    <mergeCell ref="E106:I106"/>
    <mergeCell ref="S139:AC139"/>
    <mergeCell ref="S140:AC142"/>
    <mergeCell ref="Y115:AA115"/>
    <mergeCell ref="S127:V127"/>
    <mergeCell ref="K100:R100"/>
    <mergeCell ref="S135:AC135"/>
    <mergeCell ref="K137:R137"/>
    <mergeCell ref="K123:R123"/>
    <mergeCell ref="K134:R134"/>
    <mergeCell ref="AI8:AK8"/>
    <mergeCell ref="C178:C184"/>
    <mergeCell ref="D178:E178"/>
    <mergeCell ref="F178:I178"/>
    <mergeCell ref="K178:R178"/>
    <mergeCell ref="S178:AD179"/>
    <mergeCell ref="D179:E180"/>
    <mergeCell ref="F179:I179"/>
    <mergeCell ref="C2:F2"/>
    <mergeCell ref="X69:Y69"/>
    <mergeCell ref="W51:X51"/>
    <mergeCell ref="W52:X52"/>
    <mergeCell ref="S49:T49"/>
    <mergeCell ref="U49:V49"/>
    <mergeCell ref="X49:Y49"/>
    <mergeCell ref="E48:I49"/>
    <mergeCell ref="S52:V52"/>
    <mergeCell ref="J179:R179"/>
    <mergeCell ref="S70:X70"/>
    <mergeCell ref="E4:F4"/>
    <mergeCell ref="D6:E6"/>
    <mergeCell ref="G6:H6"/>
    <mergeCell ref="X50:Y50"/>
    <mergeCell ref="J8:R8"/>
    <mergeCell ref="J32:R32"/>
    <mergeCell ref="S8:AC8"/>
    <mergeCell ref="C32:I32"/>
    <mergeCell ref="F52:I52"/>
    <mergeCell ref="AD143:AD153"/>
    <mergeCell ref="K128:R128"/>
    <mergeCell ref="W120:X120"/>
    <mergeCell ref="K102:R102"/>
    <mergeCell ref="K52:R52"/>
    <mergeCell ref="K69:R69"/>
    <mergeCell ref="K70:R70"/>
    <mergeCell ref="S54:V54"/>
    <mergeCell ref="W54:X54"/>
    <mergeCell ref="Y70:AA70"/>
    <mergeCell ref="S68:X68"/>
    <mergeCell ref="AA68:AB68"/>
    <mergeCell ref="Y68:Z68"/>
    <mergeCell ref="S32:AC32"/>
    <mergeCell ref="X45:Z45"/>
    <mergeCell ref="X46:Z46"/>
    <mergeCell ref="Z53:AA53"/>
    <mergeCell ref="T53:Y53"/>
    <mergeCell ref="S51:V51"/>
    <mergeCell ref="H125:I126"/>
    <mergeCell ref="D181:E184"/>
    <mergeCell ref="F181:I181"/>
    <mergeCell ref="J181:R181"/>
    <mergeCell ref="F182:I182"/>
    <mergeCell ref="J182:R182"/>
    <mergeCell ref="G184:R184"/>
    <mergeCell ref="F180:I180"/>
    <mergeCell ref="J180:R180"/>
    <mergeCell ref="S180:AD180"/>
    <mergeCell ref="S182:AD182"/>
    <mergeCell ref="G183:R183"/>
    <mergeCell ref="I6:AD7"/>
    <mergeCell ref="C9:I9"/>
    <mergeCell ref="J9:R9"/>
    <mergeCell ref="S9:AC9"/>
    <mergeCell ref="C11:I12"/>
    <mergeCell ref="J11:J12"/>
    <mergeCell ref="D23:I24"/>
    <mergeCell ref="J23:J24"/>
    <mergeCell ref="K23:L24"/>
    <mergeCell ref="O23:O24"/>
    <mergeCell ref="P23:Q24"/>
    <mergeCell ref="S11:AC12"/>
    <mergeCell ref="AD11:AD12"/>
    <mergeCell ref="C13:I13"/>
    <mergeCell ref="AD16:AD17"/>
    <mergeCell ref="D14:I15"/>
    <mergeCell ref="J14:J15"/>
    <mergeCell ref="K14:L15"/>
    <mergeCell ref="O14:O15"/>
    <mergeCell ref="P14:Q15"/>
    <mergeCell ref="AD14:AD15"/>
    <mergeCell ref="S13:AC19"/>
    <mergeCell ref="D16:I17"/>
    <mergeCell ref="J16:J17"/>
  </mergeCells>
  <phoneticPr fontId="19"/>
  <conditionalFormatting sqref="Z160:AA160 Z123:AA123 Z53:AA53">
    <cfRule type="cellIs" dxfId="89" priority="89" stopIfTrue="1" operator="greaterThan">
      <formula>650</formula>
    </cfRule>
    <cfRule type="cellIs" dxfId="88" priority="90" stopIfTrue="1" operator="lessThan">
      <formula>550</formula>
    </cfRule>
  </conditionalFormatting>
  <conditionalFormatting sqref="Z161:AA161 Z124:AA124 AA98 Z122:AA122 Z52:AA52 Z159:AA159 Z54:AA54 AA152 AA175">
    <cfRule type="cellIs" dxfId="87" priority="88" stopIfTrue="1" operator="greaterThan">
      <formula>0</formula>
    </cfRule>
  </conditionalFormatting>
  <conditionalFormatting sqref="AI38:AJ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J45:AJ47 AI97:AJ97 AK43:AK47 AJ42:AK42 AI63:AJ63 AN64:AR64 AI36:AJ36 AN98:AR98 AN39:AS39 AI67:AJ67 AN37:AR37 AN41:AR41 AH42:AH47 AN58:AT58 AI48:AJ48 AN68:AS68 AN49:AS49 AN169:AR169 AN74:AR74 AI76:AJ76 AN77:AS77 AI80:AJ80 AI100:AJ100 AI71:AJ71 AN72:AQ72 AI73:AJ73 AN86:AQ86 AI90:AJ90 AN91:AR91 AI85 AN101:AR101 AN81:AS81 AI104:AJ104 AN105:AR105 AI108:AJ108 AN109:AR109 AI111:AJ111 AN112:AR112 AI115:AJ115 AN116:AR116 AI119:AJ119 AN120:AR120 AI130:AJ130 AN131:AR131 AN136:AQ136 AI135:AJ135 AN140:AQ140 AI139:AJ139 AI143:AJ143 AN144:AR144 AI154:AJ154 AN155:AS155 AI158:AJ158 AN159:AR159 AK152 AN162:AR162 AI165:AJ165 AN166:AR166 AI168:AJ168 AK69 AK149:AK150 AK98 AK116:AK117 AK127 AK132 AK172:AK173 AI162 AK175 AK93:AK95 AN5:AR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K52 AK122 AK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K54 AK148 AK124 AK171 AK161 AK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K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K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K70 AK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K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N12:AQ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I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N15:AQ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I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N17:AQ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I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N19:AQ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I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N22:AQ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I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N24:AQ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I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N27:AQ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I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N29:AQ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I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N31:AQ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I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K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K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K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2" max="29" man="1"/>
    <brk id="83" min="2" max="29" man="1"/>
    <brk id="142" min="2"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別紙１（１）バリアフリー【本則基準】</vt:lpstr>
      <vt:lpstr>別紙１（2）バリアフリー【準ずる基準】</vt:lpstr>
      <vt:lpstr>'別紙１（１）バリアフリー【本則基準】'!Print_Area</vt:lpstr>
      <vt:lpstr>'別紙１（2）バリアフリー【準ずる基準】'!Print_Area</vt:lpstr>
      <vt:lpstr>'別紙１（１）バリアフリー【本則基準】'!Print_Titles</vt:lpstr>
      <vt:lpstr>'別紙１（2）バリアフリー【準ずる基準】'!Print_Titles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森下　公貴</cp:lastModifiedBy>
  <cp:lastPrinted>2023-08-17T08:49:39Z</cp:lastPrinted>
  <dcterms:created xsi:type="dcterms:W3CDTF">2011-09-12T03:12:47Z</dcterms:created>
  <dcterms:modified xsi:type="dcterms:W3CDTF">2025-03-05T06:58:48Z</dcterms:modified>
</cp:coreProperties>
</file>