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o3filesv02\文化市民局熊本城調査研究センター共用\2025年度\01　センター共通\⑥契約\☆☆R7年度\★一般競争入札\令和7年度文化財整理作業業務委託\03 実施伺\実施伺い添付文書一式\"/>
    </mc:Choice>
  </mc:AlternateContent>
  <xr:revisionPtr revIDLastSave="0" documentId="13_ncr:1_{1F04AFF3-2896-4FB4-B1B1-D0D931FE88EC}" xr6:coauthVersionLast="47" xr6:coauthVersionMax="47" xr10:uidLastSave="{00000000-0000-0000-0000-000000000000}"/>
  <bookViews>
    <workbookView visibility="hidden" xWindow="-120" yWindow="-120" windowWidth="29040" windowHeight="15840" firstSheet="1" activeTab="1" xr2:uid="{00000000-000D-0000-FFFF-FFFF01000000}"/>
    <workbookView visibility="hidden" xWindow="-120" yWindow="-120" windowWidth="29040" windowHeight="15840" xr2:uid="{00000000-000D-0000-FFFF-FFFF02000000}"/>
    <workbookView visibility="hidden" xWindow="-120" yWindow="-120" windowWidth="29040" windowHeight="15840" xr2:uid="{00000000-000D-0000-FFFF-FFFF03000000}"/>
    <workbookView visibility="hidden" xWindow="-120" yWindow="-120" windowWidth="29040" windowHeight="15840" xr2:uid="{00000000-000D-0000-FFFF-FFFF04000000}"/>
  </bookViews>
  <sheets>
    <sheet name="入力例" sheetId="61" r:id="rId1"/>
    <sheet name="ドロップダウンリスト" sheetId="55" r:id="rId2"/>
    <sheet name="入力について" sheetId="96" r:id="rId3"/>
  </sheets>
  <definedNames>
    <definedName name="_xlnm._FilterDatabase" localSheetId="0" hidden="1">入力例!#REF!</definedName>
    <definedName name="_xlnm.Print_Area" localSheetId="0">入力例!$A$1:$EA$58</definedName>
    <definedName name="_xlnm.Print_Titles" localSheetId="0">入力例!$A:$I,入力例!$1:$5</definedName>
    <definedName name="リスト1">●〇リスト[種類]</definedName>
    <definedName name="軒丸種類">軒丸リスト[種類]</definedName>
    <definedName name="軒平種類">軒平リスト[種類]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A54" i="61" l="1"/>
  <c r="EA55" i="61"/>
  <c r="DD58" i="61" l="1"/>
  <c r="S58" i="61" l="1"/>
  <c r="W58" i="61" l="1"/>
  <c r="X58" i="61"/>
  <c r="Y58" i="61"/>
  <c r="Z58" i="61"/>
  <c r="AA58" i="61"/>
  <c r="AB58" i="61"/>
  <c r="AC58" i="61"/>
  <c r="AD58" i="61"/>
  <c r="AE58" i="61"/>
  <c r="AF58" i="61"/>
  <c r="AG58" i="61"/>
  <c r="AH58" i="61"/>
  <c r="AI58" i="61"/>
  <c r="AJ58" i="61"/>
  <c r="AK58" i="61"/>
  <c r="AL58" i="61"/>
  <c r="AM58" i="61"/>
  <c r="AN58" i="61"/>
  <c r="AO58" i="61"/>
  <c r="AP58" i="61"/>
  <c r="AQ58" i="61"/>
  <c r="AR58" i="61"/>
  <c r="AS58" i="61"/>
  <c r="AT58" i="61"/>
  <c r="AU58" i="61"/>
  <c r="AV58" i="61"/>
  <c r="AW58" i="61"/>
  <c r="AX58" i="61"/>
  <c r="AY58" i="61"/>
  <c r="AZ58" i="61"/>
  <c r="BA58" i="61"/>
  <c r="BB58" i="61"/>
  <c r="BC58" i="61"/>
  <c r="BD58" i="61"/>
  <c r="BE58" i="61"/>
  <c r="BF58" i="61"/>
  <c r="BG58" i="61"/>
  <c r="BH58" i="61"/>
  <c r="BI58" i="61"/>
  <c r="BJ58" i="61"/>
  <c r="BK58" i="61"/>
  <c r="BL58" i="61"/>
  <c r="BM58" i="61"/>
  <c r="BN58" i="61"/>
  <c r="BO58" i="61"/>
  <c r="BP58" i="61"/>
  <c r="BQ58" i="61"/>
  <c r="BR58" i="61"/>
  <c r="BS58" i="61"/>
  <c r="BT58" i="61"/>
  <c r="BU58" i="61"/>
  <c r="BV58" i="61"/>
  <c r="BW58" i="61"/>
  <c r="BX58" i="61"/>
  <c r="BY58" i="61"/>
  <c r="BZ58" i="61"/>
  <c r="CA58" i="61"/>
  <c r="CB58" i="61"/>
  <c r="CC58" i="61"/>
  <c r="CD58" i="61"/>
  <c r="CE58" i="61"/>
  <c r="CF58" i="61"/>
  <c r="CG58" i="61"/>
  <c r="CH58" i="61"/>
  <c r="CI58" i="61"/>
  <c r="CJ58" i="61"/>
  <c r="CK58" i="61"/>
  <c r="CL58" i="61"/>
  <c r="CM58" i="61"/>
  <c r="CN58" i="61"/>
  <c r="CO58" i="61"/>
  <c r="CP58" i="61"/>
  <c r="CQ58" i="61"/>
  <c r="CR58" i="61"/>
  <c r="CS58" i="61"/>
  <c r="CT58" i="61"/>
  <c r="CU58" i="61"/>
  <c r="CV58" i="61"/>
  <c r="CW58" i="61"/>
  <c r="CX58" i="61"/>
  <c r="CY58" i="61"/>
  <c r="CZ58" i="61"/>
  <c r="DA58" i="61"/>
  <c r="DB58" i="61"/>
  <c r="DC58" i="61"/>
  <c r="DE58" i="61"/>
  <c r="DF58" i="61"/>
  <c r="DG58" i="61"/>
  <c r="DH58" i="61"/>
  <c r="DI58" i="61"/>
  <c r="DJ58" i="61"/>
  <c r="DK58" i="61"/>
  <c r="DL58" i="61"/>
  <c r="DM58" i="61"/>
  <c r="DN58" i="61"/>
  <c r="DO58" i="61"/>
  <c r="DP58" i="61"/>
  <c r="DQ58" i="61"/>
  <c r="DR58" i="61"/>
  <c r="DS58" i="61"/>
  <c r="DT58" i="61"/>
  <c r="DU58" i="61"/>
  <c r="DV58" i="61"/>
  <c r="DW58" i="61"/>
  <c r="DX58" i="61"/>
  <c r="DY58" i="61"/>
  <c r="DZ58" i="61"/>
  <c r="P58" i="61" l="1"/>
  <c r="Q58" i="61"/>
  <c r="R58" i="61"/>
  <c r="T58" i="61"/>
  <c r="U58" i="61"/>
  <c r="V58" i="61"/>
  <c r="O58" i="61"/>
  <c r="N58" i="61"/>
  <c r="M58" i="61"/>
  <c r="L58" i="61"/>
  <c r="K58" i="61"/>
  <c r="J58" i="61"/>
  <c r="I58" i="61"/>
  <c r="H58" i="61"/>
  <c r="G58" i="61"/>
  <c r="D58" i="61"/>
  <c r="E58" i="61"/>
  <c r="F58" i="61"/>
  <c r="C58" i="61"/>
  <c r="EA50" i="61" l="1"/>
  <c r="EA40" i="61"/>
  <c r="EA30" i="61"/>
  <c r="EA20" i="61"/>
  <c r="EA18" i="61"/>
  <c r="EA17" i="61"/>
  <c r="EA16" i="61"/>
  <c r="EA15" i="61"/>
  <c r="EA14" i="61"/>
  <c r="EA13" i="61"/>
  <c r="EA12" i="61"/>
  <c r="EA11" i="61"/>
  <c r="EA10" i="61"/>
  <c r="EA9" i="61"/>
  <c r="EA51" i="61"/>
  <c r="EA41" i="61"/>
  <c r="EA31" i="61"/>
  <c r="EA28" i="61"/>
  <c r="EA27" i="61"/>
  <c r="EA26" i="61"/>
  <c r="EA25" i="61"/>
  <c r="EA24" i="61"/>
  <c r="EA23" i="61"/>
  <c r="EA22" i="61"/>
  <c r="EA21" i="61"/>
  <c r="EA19" i="61"/>
  <c r="EA57" i="61" l="1"/>
  <c r="EA56" i="61"/>
  <c r="EA53" i="61"/>
  <c r="EA52" i="61"/>
  <c r="EA49" i="61"/>
  <c r="EA48" i="61"/>
  <c r="EA47" i="61"/>
  <c r="EA46" i="61"/>
  <c r="EA45" i="61"/>
  <c r="EA44" i="61"/>
  <c r="EA43" i="61"/>
  <c r="EA42" i="61"/>
  <c r="EA39" i="61"/>
  <c r="EA38" i="61"/>
  <c r="EA37" i="61"/>
  <c r="EA36" i="61"/>
  <c r="EA35" i="61"/>
  <c r="EA34" i="61"/>
  <c r="EA33" i="61"/>
  <c r="EA32" i="61"/>
  <c r="EA29" i="61"/>
  <c r="EA8" i="61"/>
  <c r="EA7" i="61"/>
  <c r="EA58" i="6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2016F03_user</author>
  </authors>
  <commentList>
    <comment ref="CL7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色絵は釉の上に施文</t>
        </r>
      </text>
    </comment>
    <comment ref="AD10" authorId="0" shapeId="0" xr:uid="{00000000-0006-0000-0000-000002000000}">
      <text>
        <r>
          <rPr>
            <sz val="8"/>
            <color indexed="81"/>
            <rFont val="ＭＳ Ｐゴシック"/>
            <family val="3"/>
            <charset val="128"/>
          </rPr>
          <t>軒丸部</t>
        </r>
      </text>
    </comment>
  </commentList>
</comments>
</file>

<file path=xl/sharedStrings.xml><?xml version="1.0" encoding="utf-8"?>
<sst xmlns="http://schemas.openxmlformats.org/spreadsheetml/2006/main" count="385" uniqueCount="213">
  <si>
    <t>遺構名</t>
    <rPh sb="0" eb="2">
      <t>イコウ</t>
    </rPh>
    <rPh sb="2" eb="3">
      <t>メイ</t>
    </rPh>
    <phoneticPr fontId="1"/>
  </si>
  <si>
    <t>層位</t>
    <rPh sb="0" eb="2">
      <t>ソウイ</t>
    </rPh>
    <phoneticPr fontId="1"/>
  </si>
  <si>
    <t>軒丸</t>
    <rPh sb="0" eb="1">
      <t>ノキ</t>
    </rPh>
    <rPh sb="1" eb="2">
      <t>マル</t>
    </rPh>
    <phoneticPr fontId="1"/>
  </si>
  <si>
    <t>軒平</t>
    <rPh sb="0" eb="1">
      <t>ノキ</t>
    </rPh>
    <rPh sb="1" eb="2">
      <t>ヒラ</t>
    </rPh>
    <phoneticPr fontId="1"/>
  </si>
  <si>
    <t>丸</t>
    <rPh sb="0" eb="1">
      <t>マル</t>
    </rPh>
    <phoneticPr fontId="1"/>
  </si>
  <si>
    <t>平</t>
    <rPh sb="0" eb="1">
      <t>ヒラ</t>
    </rPh>
    <phoneticPr fontId="1"/>
  </si>
  <si>
    <t>鬼</t>
    <rPh sb="0" eb="1">
      <t>オニ</t>
    </rPh>
    <phoneticPr fontId="1"/>
  </si>
  <si>
    <t>棟</t>
    <rPh sb="0" eb="1">
      <t>ムネ</t>
    </rPh>
    <phoneticPr fontId="1"/>
  </si>
  <si>
    <t>塀</t>
    <rPh sb="0" eb="1">
      <t>ヘイ</t>
    </rPh>
    <phoneticPr fontId="1"/>
  </si>
  <si>
    <t>桟</t>
    <rPh sb="0" eb="1">
      <t>サン</t>
    </rPh>
    <phoneticPr fontId="1"/>
  </si>
  <si>
    <t>軒桟</t>
    <rPh sb="0" eb="1">
      <t>ノキ</t>
    </rPh>
    <rPh sb="1" eb="2">
      <t>サン</t>
    </rPh>
    <phoneticPr fontId="1"/>
  </si>
  <si>
    <t>熨斗</t>
    <rPh sb="0" eb="2">
      <t>ノシ</t>
    </rPh>
    <phoneticPr fontId="1"/>
  </si>
  <si>
    <t>金属製品</t>
    <rPh sb="0" eb="4">
      <t>キンゾクセイヒン</t>
    </rPh>
    <phoneticPr fontId="1"/>
  </si>
  <si>
    <t>片</t>
    <rPh sb="0" eb="1">
      <t>ヘン</t>
    </rPh>
    <phoneticPr fontId="1"/>
  </si>
  <si>
    <t>角釘</t>
    <rPh sb="0" eb="1">
      <t>カク</t>
    </rPh>
    <rPh sb="1" eb="2">
      <t>クギ</t>
    </rPh>
    <phoneticPr fontId="1"/>
  </si>
  <si>
    <t>丸釘</t>
    <rPh sb="0" eb="1">
      <t>マル</t>
    </rPh>
    <rPh sb="1" eb="2">
      <t>クギ</t>
    </rPh>
    <phoneticPr fontId="1"/>
  </si>
  <si>
    <t>銭貨</t>
    <rPh sb="0" eb="1">
      <t>ゼニ</t>
    </rPh>
    <rPh sb="1" eb="2">
      <t>カ</t>
    </rPh>
    <phoneticPr fontId="1"/>
  </si>
  <si>
    <t>五輪塔</t>
    <rPh sb="0" eb="3">
      <t>ゴリントウ</t>
    </rPh>
    <phoneticPr fontId="1"/>
  </si>
  <si>
    <t>臼</t>
    <rPh sb="0" eb="1">
      <t>ウス</t>
    </rPh>
    <phoneticPr fontId="1"/>
  </si>
  <si>
    <t>木製品</t>
    <rPh sb="0" eb="3">
      <t>モクセイヒン</t>
    </rPh>
    <phoneticPr fontId="1"/>
  </si>
  <si>
    <t>炭化材</t>
    <rPh sb="0" eb="2">
      <t>タンカ</t>
    </rPh>
    <rPh sb="2" eb="3">
      <t>ザイ</t>
    </rPh>
    <phoneticPr fontId="1"/>
  </si>
  <si>
    <t>碗</t>
    <rPh sb="0" eb="1">
      <t>ワン</t>
    </rPh>
    <phoneticPr fontId="1"/>
  </si>
  <si>
    <t>壺・甕</t>
    <rPh sb="0" eb="1">
      <t>ツボ</t>
    </rPh>
    <rPh sb="2" eb="3">
      <t>カメ</t>
    </rPh>
    <phoneticPr fontId="1"/>
  </si>
  <si>
    <t>擂鉢</t>
    <rPh sb="0" eb="2">
      <t>スリバチ</t>
    </rPh>
    <phoneticPr fontId="1"/>
  </si>
  <si>
    <t>陶器</t>
    <rPh sb="0" eb="2">
      <t>トウキ</t>
    </rPh>
    <phoneticPr fontId="1"/>
  </si>
  <si>
    <t>磁器</t>
    <rPh sb="0" eb="2">
      <t>ジキ</t>
    </rPh>
    <phoneticPr fontId="1"/>
  </si>
  <si>
    <t>皿</t>
    <rPh sb="0" eb="1">
      <t>サラ</t>
    </rPh>
    <phoneticPr fontId="1"/>
  </si>
  <si>
    <t>他</t>
    <rPh sb="0" eb="1">
      <t>ホカ</t>
    </rPh>
    <phoneticPr fontId="1"/>
  </si>
  <si>
    <t>瓦類</t>
    <rPh sb="0" eb="1">
      <t>カワラ</t>
    </rPh>
    <rPh sb="1" eb="2">
      <t>ルイ</t>
    </rPh>
    <phoneticPr fontId="1"/>
  </si>
  <si>
    <t>不明</t>
    <rPh sb="0" eb="2">
      <t>フメイ</t>
    </rPh>
    <phoneticPr fontId="1"/>
  </si>
  <si>
    <t>染付</t>
    <rPh sb="0" eb="2">
      <t>ソメツケ</t>
    </rPh>
    <phoneticPr fontId="1"/>
  </si>
  <si>
    <t>一銭</t>
    <rPh sb="0" eb="1">
      <t>イチ</t>
    </rPh>
    <rPh sb="1" eb="2">
      <t>ゼニ</t>
    </rPh>
    <phoneticPr fontId="1"/>
  </si>
  <si>
    <t>コンテナ番号</t>
    <rPh sb="4" eb="6">
      <t>バンゴウ</t>
    </rPh>
    <phoneticPr fontId="1"/>
  </si>
  <si>
    <t>杭</t>
    <rPh sb="0" eb="1">
      <t>クイ</t>
    </rPh>
    <phoneticPr fontId="1"/>
  </si>
  <si>
    <t>鉢</t>
    <rPh sb="0" eb="1">
      <t>ハチ</t>
    </rPh>
    <phoneticPr fontId="1"/>
  </si>
  <si>
    <t>土師器</t>
    <rPh sb="0" eb="3">
      <t>ハジキ</t>
    </rPh>
    <phoneticPr fontId="1"/>
  </si>
  <si>
    <t>その他</t>
    <rPh sb="2" eb="3">
      <t>タ</t>
    </rPh>
    <phoneticPr fontId="1"/>
  </si>
  <si>
    <t>不明壷</t>
    <rPh sb="0" eb="2">
      <t>フメイ</t>
    </rPh>
    <rPh sb="2" eb="3">
      <t>ツボ</t>
    </rPh>
    <phoneticPr fontId="1"/>
  </si>
  <si>
    <t>碍子</t>
    <rPh sb="0" eb="2">
      <t>ガイシ</t>
    </rPh>
    <phoneticPr fontId="1"/>
  </si>
  <si>
    <t>道具</t>
    <rPh sb="0" eb="2">
      <t>ドウグ</t>
    </rPh>
    <phoneticPr fontId="1"/>
  </si>
  <si>
    <t>小坏</t>
    <rPh sb="0" eb="1">
      <t>コ</t>
    </rPh>
    <rPh sb="1" eb="2">
      <t>ハイ</t>
    </rPh>
    <phoneticPr fontId="1"/>
  </si>
  <si>
    <t>徳利</t>
    <rPh sb="0" eb="2">
      <t>トックリ</t>
    </rPh>
    <phoneticPr fontId="1"/>
  </si>
  <si>
    <t>小坏</t>
    <rPh sb="0" eb="1">
      <t>ショウ</t>
    </rPh>
    <rPh sb="1" eb="2">
      <t>ハイ</t>
    </rPh>
    <phoneticPr fontId="1"/>
  </si>
  <si>
    <t>滴水</t>
    <rPh sb="0" eb="1">
      <t>シズク</t>
    </rPh>
    <rPh sb="1" eb="2">
      <t>スイ</t>
    </rPh>
    <phoneticPr fontId="1"/>
  </si>
  <si>
    <t>宝飾印塔</t>
    <rPh sb="0" eb="2">
      <t>ホウショク</t>
    </rPh>
    <rPh sb="2" eb="3">
      <t>イン</t>
    </rPh>
    <rPh sb="3" eb="4">
      <t>トウ</t>
    </rPh>
    <phoneticPr fontId="1"/>
  </si>
  <si>
    <t>片＝破片</t>
    <phoneticPr fontId="1"/>
  </si>
  <si>
    <t>土製品</t>
    <rPh sb="0" eb="1">
      <t>ツチ</t>
    </rPh>
    <rPh sb="1" eb="3">
      <t>セイヒン</t>
    </rPh>
    <phoneticPr fontId="1"/>
  </si>
  <si>
    <t>土器</t>
    <rPh sb="0" eb="2">
      <t>ドキ</t>
    </rPh>
    <phoneticPr fontId="1"/>
  </si>
  <si>
    <t>現場名</t>
    <rPh sb="0" eb="2">
      <t>ゲンバ</t>
    </rPh>
    <rPh sb="2" eb="3">
      <t>メイ</t>
    </rPh>
    <phoneticPr fontId="1"/>
  </si>
  <si>
    <t>谷丸</t>
    <rPh sb="0" eb="1">
      <t>タニ</t>
    </rPh>
    <rPh sb="1" eb="2">
      <t>マル</t>
    </rPh>
    <phoneticPr fontId="1"/>
  </si>
  <si>
    <t>谷平</t>
    <rPh sb="0" eb="2">
      <t>タニヒラ</t>
    </rPh>
    <phoneticPr fontId="1"/>
  </si>
  <si>
    <t>瓦質土器</t>
    <rPh sb="0" eb="1">
      <t>カワラ</t>
    </rPh>
    <rPh sb="1" eb="2">
      <t>シツ</t>
    </rPh>
    <rPh sb="2" eb="4">
      <t>ドキ</t>
    </rPh>
    <phoneticPr fontId="1"/>
  </si>
  <si>
    <t>鳥衾</t>
    <rPh sb="0" eb="1">
      <t>トリ</t>
    </rPh>
    <rPh sb="1" eb="2">
      <t>フスマ</t>
    </rPh>
    <phoneticPr fontId="1"/>
  </si>
  <si>
    <t>雁振</t>
    <rPh sb="0" eb="1">
      <t>ガン</t>
    </rPh>
    <rPh sb="1" eb="2">
      <t>フ</t>
    </rPh>
    <phoneticPr fontId="1"/>
  </si>
  <si>
    <t>輪違</t>
    <rPh sb="0" eb="2">
      <t>ワチガイ</t>
    </rPh>
    <phoneticPr fontId="1"/>
  </si>
  <si>
    <t>土師質土器</t>
    <rPh sb="0" eb="2">
      <t>ハジ</t>
    </rPh>
    <rPh sb="2" eb="3">
      <t>シツ</t>
    </rPh>
    <rPh sb="3" eb="5">
      <t>ドキ</t>
    </rPh>
    <phoneticPr fontId="1"/>
  </si>
  <si>
    <t>片口鉢</t>
    <rPh sb="0" eb="2">
      <t>カタクチ</t>
    </rPh>
    <rPh sb="2" eb="3">
      <t>ハチ</t>
    </rPh>
    <phoneticPr fontId="1"/>
  </si>
  <si>
    <t>雨落</t>
    <rPh sb="0" eb="1">
      <t>アメ</t>
    </rPh>
    <rPh sb="1" eb="2">
      <t>オチ</t>
    </rPh>
    <phoneticPr fontId="1"/>
  </si>
  <si>
    <t>弥生土器</t>
    <rPh sb="0" eb="2">
      <t>ヤヨイ</t>
    </rPh>
    <rPh sb="2" eb="4">
      <t>ドキ</t>
    </rPh>
    <phoneticPr fontId="1"/>
  </si>
  <si>
    <t>碗</t>
  </si>
  <si>
    <t>銭</t>
    <rPh sb="0" eb="1">
      <t>セン</t>
    </rPh>
    <phoneticPr fontId="1"/>
  </si>
  <si>
    <t>土瓶</t>
    <rPh sb="0" eb="2">
      <t>ドビン</t>
    </rPh>
    <phoneticPr fontId="1"/>
  </si>
  <si>
    <t>急須</t>
    <rPh sb="0" eb="2">
      <t>キュウス</t>
    </rPh>
    <phoneticPr fontId="1"/>
  </si>
  <si>
    <t>瓶</t>
    <rPh sb="0" eb="1">
      <t>ビン</t>
    </rPh>
    <phoneticPr fontId="1"/>
  </si>
  <si>
    <t>土壁</t>
  </si>
  <si>
    <t>徳利</t>
    <rPh sb="0" eb="1">
      <t>トク</t>
    </rPh>
    <rPh sb="1" eb="2">
      <t>リ</t>
    </rPh>
    <phoneticPr fontId="1"/>
  </si>
  <si>
    <t>板塀</t>
    <rPh sb="0" eb="1">
      <t>イタ</t>
    </rPh>
    <rPh sb="1" eb="2">
      <t>ヘイ</t>
    </rPh>
    <phoneticPr fontId="1"/>
  </si>
  <si>
    <t>目板桟</t>
    <rPh sb="0" eb="2">
      <t>メイタ</t>
    </rPh>
    <rPh sb="2" eb="3">
      <t>サン</t>
    </rPh>
    <phoneticPr fontId="1"/>
  </si>
  <si>
    <t>軒目板桟</t>
    <rPh sb="0" eb="1">
      <t>ノキ</t>
    </rPh>
    <rPh sb="1" eb="3">
      <t>メイタ</t>
    </rPh>
    <rPh sb="3" eb="4">
      <t>サン</t>
    </rPh>
    <phoneticPr fontId="1"/>
  </si>
  <si>
    <t>隅木鬼・蓋</t>
    <rPh sb="0" eb="1">
      <t>スミ</t>
    </rPh>
    <rPh sb="1" eb="2">
      <t>キ</t>
    </rPh>
    <rPh sb="2" eb="3">
      <t>オニ</t>
    </rPh>
    <rPh sb="4" eb="5">
      <t>フタ</t>
    </rPh>
    <phoneticPr fontId="1"/>
  </si>
  <si>
    <t>日付</t>
    <rPh sb="0" eb="2">
      <t>ヒヅケ</t>
    </rPh>
    <phoneticPr fontId="1"/>
  </si>
  <si>
    <t>没</t>
    <rPh sb="0" eb="1">
      <t>ボツ</t>
    </rPh>
    <phoneticPr fontId="1"/>
  </si>
  <si>
    <t>選別</t>
    <rPh sb="0" eb="2">
      <t>センベツ</t>
    </rPh>
    <phoneticPr fontId="1"/>
  </si>
  <si>
    <t>選</t>
    <rPh sb="0" eb="1">
      <t>エラ</t>
    </rPh>
    <phoneticPr fontId="1"/>
  </si>
  <si>
    <t>瓦以外</t>
    <rPh sb="0" eb="1">
      <t>カワラ</t>
    </rPh>
    <rPh sb="1" eb="3">
      <t>イガイ</t>
    </rPh>
    <phoneticPr fontId="1"/>
  </si>
  <si>
    <t>武器・
軍用品</t>
    <rPh sb="0" eb="2">
      <t>ブキ</t>
    </rPh>
    <rPh sb="4" eb="5">
      <t>グン</t>
    </rPh>
    <rPh sb="5" eb="7">
      <t>ヨウヒン</t>
    </rPh>
    <phoneticPr fontId="1"/>
  </si>
  <si>
    <t>小坏</t>
    <rPh sb="0" eb="1">
      <t>ショウ</t>
    </rPh>
    <rPh sb="1" eb="2">
      <t>ツキ</t>
    </rPh>
    <phoneticPr fontId="1"/>
  </si>
  <si>
    <t>漆
喰</t>
    <rPh sb="0" eb="1">
      <t>ウルシ</t>
    </rPh>
    <rPh sb="2" eb="3">
      <t>ショク</t>
    </rPh>
    <phoneticPr fontId="1"/>
  </si>
  <si>
    <t>コ
ビ
キ</t>
    <phoneticPr fontId="1"/>
  </si>
  <si>
    <t>修
補
瓦</t>
    <rPh sb="0" eb="1">
      <t>シュウ</t>
    </rPh>
    <rPh sb="2" eb="3">
      <t>ホ</t>
    </rPh>
    <rPh sb="4" eb="5">
      <t>カワラ</t>
    </rPh>
    <phoneticPr fontId="1"/>
  </si>
  <si>
    <t>焼
損</t>
    <rPh sb="0" eb="1">
      <t>ヤキ</t>
    </rPh>
    <rPh sb="2" eb="3">
      <t>ソン</t>
    </rPh>
    <phoneticPr fontId="1"/>
  </si>
  <si>
    <t>枝
番
号</t>
    <rPh sb="0" eb="1">
      <t>エダ</t>
    </rPh>
    <rPh sb="2" eb="3">
      <t>バン</t>
    </rPh>
    <rPh sb="4" eb="5">
      <t>ゴウ</t>
    </rPh>
    <phoneticPr fontId="1"/>
  </si>
  <si>
    <t>瓦当文様…(九)：九曜紋　(巴)：三巴文　(桔)：桔梗紋　(桐)：桐紋　(蛇)：蛇の目紋　(日)：日足文</t>
    <rPh sb="0" eb="2">
      <t>ガトウ</t>
    </rPh>
    <rPh sb="2" eb="4">
      <t>モンヨウ</t>
    </rPh>
    <rPh sb="6" eb="7">
      <t>キュウ</t>
    </rPh>
    <rPh sb="9" eb="11">
      <t>クヨウ</t>
    </rPh>
    <rPh sb="11" eb="12">
      <t>モン</t>
    </rPh>
    <rPh sb="14" eb="15">
      <t>トモエ</t>
    </rPh>
    <rPh sb="17" eb="18">
      <t>サン</t>
    </rPh>
    <rPh sb="18" eb="19">
      <t>トモエ</t>
    </rPh>
    <rPh sb="19" eb="20">
      <t>モン</t>
    </rPh>
    <rPh sb="22" eb="23">
      <t>ケツ</t>
    </rPh>
    <rPh sb="25" eb="27">
      <t>キキョウ</t>
    </rPh>
    <rPh sb="27" eb="28">
      <t>モン</t>
    </rPh>
    <rPh sb="30" eb="31">
      <t>キリ</t>
    </rPh>
    <rPh sb="33" eb="34">
      <t>キリ</t>
    </rPh>
    <rPh sb="34" eb="35">
      <t>モン</t>
    </rPh>
    <rPh sb="37" eb="38">
      <t>ヘビ</t>
    </rPh>
    <rPh sb="40" eb="41">
      <t>ジャ</t>
    </rPh>
    <rPh sb="42" eb="43">
      <t>メ</t>
    </rPh>
    <rPh sb="43" eb="44">
      <t>モン</t>
    </rPh>
    <rPh sb="46" eb="47">
      <t>ヒ</t>
    </rPh>
    <rPh sb="49" eb="50">
      <t>ヒ</t>
    </rPh>
    <rPh sb="50" eb="51">
      <t>アシ</t>
    </rPh>
    <rPh sb="51" eb="52">
      <t>モン</t>
    </rPh>
    <phoneticPr fontId="1"/>
  </si>
  <si>
    <t>コンテナ番号</t>
    <phoneticPr fontId="1"/>
  </si>
  <si>
    <t>枝番号</t>
    <rPh sb="0" eb="2">
      <t>エダバン</t>
    </rPh>
    <rPh sb="2" eb="3">
      <t>ゴウ</t>
    </rPh>
    <phoneticPr fontId="1"/>
  </si>
  <si>
    <t>片(瓦)</t>
    <rPh sb="0" eb="1">
      <t>ヘン</t>
    </rPh>
    <rPh sb="2" eb="3">
      <t>カワラ</t>
    </rPh>
    <phoneticPr fontId="1"/>
  </si>
  <si>
    <t>片(金)</t>
    <rPh sb="0" eb="1">
      <t>ヘン</t>
    </rPh>
    <rPh sb="2" eb="3">
      <t>キン</t>
    </rPh>
    <phoneticPr fontId="1"/>
  </si>
  <si>
    <t>碗2</t>
    <rPh sb="0" eb="2">
      <t>ワン2</t>
    </rPh>
    <phoneticPr fontId="1"/>
  </si>
  <si>
    <t>皿3</t>
    <rPh sb="0" eb="2">
      <t>サラ3</t>
    </rPh>
    <phoneticPr fontId="1"/>
  </si>
  <si>
    <t>片4</t>
    <rPh sb="0" eb="2">
      <t>ヘン4</t>
    </rPh>
    <phoneticPr fontId="1"/>
  </si>
  <si>
    <t>碗5</t>
    <rPh sb="0" eb="2">
      <t>ワン5</t>
    </rPh>
    <phoneticPr fontId="1"/>
  </si>
  <si>
    <t>皿6</t>
    <rPh sb="0" eb="2">
      <t>サラ6</t>
    </rPh>
    <phoneticPr fontId="1"/>
  </si>
  <si>
    <t>瓶7</t>
    <rPh sb="0" eb="2">
      <t>ビン7</t>
    </rPh>
    <phoneticPr fontId="1"/>
  </si>
  <si>
    <t>鉢8</t>
    <rPh sb="0" eb="2">
      <t>ハチ8</t>
    </rPh>
    <phoneticPr fontId="1"/>
  </si>
  <si>
    <t>片9</t>
    <rPh sb="0" eb="2">
      <t>ヘン9</t>
    </rPh>
    <phoneticPr fontId="1"/>
  </si>
  <si>
    <t>碗10</t>
    <rPh sb="0" eb="3">
      <t>ワン10</t>
    </rPh>
    <phoneticPr fontId="1"/>
  </si>
  <si>
    <t>壺・甕11</t>
    <rPh sb="0" eb="1">
      <t>ツボカメ11</t>
    </rPh>
    <phoneticPr fontId="1"/>
  </si>
  <si>
    <t>擂鉢12</t>
    <rPh sb="0" eb="4">
      <t>スリバチ12</t>
    </rPh>
    <phoneticPr fontId="1"/>
  </si>
  <si>
    <t>土瓶13</t>
    <rPh sb="0" eb="4">
      <t>ドビン13</t>
    </rPh>
    <phoneticPr fontId="1"/>
  </si>
  <si>
    <t>片14</t>
    <rPh sb="0" eb="3">
      <t>ヘン14</t>
    </rPh>
    <phoneticPr fontId="1"/>
  </si>
  <si>
    <t>碗15</t>
    <rPh sb="0" eb="3">
      <t>ワン15</t>
    </rPh>
    <phoneticPr fontId="1"/>
  </si>
  <si>
    <t>皿16</t>
    <rPh sb="0" eb="3">
      <t>サラ16</t>
    </rPh>
    <phoneticPr fontId="1"/>
  </si>
  <si>
    <t>片17</t>
    <rPh sb="0" eb="3">
      <t>ヘン17</t>
    </rPh>
    <phoneticPr fontId="1"/>
  </si>
  <si>
    <t>碗18</t>
    <rPh sb="0" eb="3">
      <t>ワン18</t>
    </rPh>
    <phoneticPr fontId="1"/>
  </si>
  <si>
    <t>皿19</t>
    <rPh sb="0" eb="3">
      <t>サラ19</t>
    </rPh>
    <phoneticPr fontId="1"/>
  </si>
  <si>
    <t>片20</t>
    <rPh sb="0" eb="3">
      <t>ヘン20</t>
    </rPh>
    <phoneticPr fontId="1"/>
  </si>
  <si>
    <t>碗21</t>
    <rPh sb="0" eb="3">
      <t>ワン21</t>
    </rPh>
    <phoneticPr fontId="1"/>
  </si>
  <si>
    <t>鉢22</t>
    <rPh sb="0" eb="3">
      <t>ハチ22</t>
    </rPh>
    <phoneticPr fontId="1"/>
  </si>
  <si>
    <t>皿23</t>
    <rPh sb="0" eb="3">
      <t>サラ23</t>
    </rPh>
    <phoneticPr fontId="1"/>
  </si>
  <si>
    <t>壺・甕24</t>
    <rPh sb="0" eb="1">
      <t>ツボカメ24</t>
    </rPh>
    <phoneticPr fontId="1"/>
  </si>
  <si>
    <t>擂鉢25</t>
    <rPh sb="0" eb="4">
      <t>スリバチ25</t>
    </rPh>
    <phoneticPr fontId="1"/>
  </si>
  <si>
    <t>瓶26</t>
    <rPh sb="0" eb="3">
      <t>ビン26</t>
    </rPh>
    <phoneticPr fontId="1"/>
  </si>
  <si>
    <t>土瓶27</t>
    <rPh sb="0" eb="4">
      <t>ドビン27</t>
    </rPh>
    <phoneticPr fontId="1"/>
  </si>
  <si>
    <t>急須28</t>
    <rPh sb="0" eb="4">
      <t>キュウス28</t>
    </rPh>
    <phoneticPr fontId="1"/>
  </si>
  <si>
    <t>片29</t>
    <rPh sb="0" eb="3">
      <t>ヘン29</t>
    </rPh>
    <phoneticPr fontId="1"/>
  </si>
  <si>
    <t>碗30</t>
    <rPh sb="0" eb="3">
      <t>ワン30</t>
    </rPh>
    <phoneticPr fontId="1"/>
  </si>
  <si>
    <t>鉢31</t>
    <rPh sb="0" eb="3">
      <t>ハチ31</t>
    </rPh>
    <phoneticPr fontId="1"/>
  </si>
  <si>
    <t>皿32</t>
    <rPh sb="0" eb="3">
      <t>サラ32</t>
    </rPh>
    <phoneticPr fontId="1"/>
  </si>
  <si>
    <t>小坏33</t>
    <rPh sb="0" eb="1">
      <t>ショウツキ33</t>
    </rPh>
    <phoneticPr fontId="1"/>
  </si>
  <si>
    <t>瓶34</t>
    <rPh sb="0" eb="3">
      <t>ビン34</t>
    </rPh>
    <phoneticPr fontId="1"/>
  </si>
  <si>
    <t>急須35</t>
    <rPh sb="0" eb="4">
      <t>キュウス35</t>
    </rPh>
    <phoneticPr fontId="1"/>
  </si>
  <si>
    <t>片36</t>
    <rPh sb="0" eb="3">
      <t>ヘン36</t>
    </rPh>
    <phoneticPr fontId="1"/>
  </si>
  <si>
    <t>碗37</t>
    <rPh sb="0" eb="3">
      <t>ワン37</t>
    </rPh>
    <phoneticPr fontId="1"/>
  </si>
  <si>
    <t>鉢38</t>
    <rPh sb="0" eb="3">
      <t>ハチ38</t>
    </rPh>
    <phoneticPr fontId="1"/>
  </si>
  <si>
    <t>皿39</t>
    <rPh sb="0" eb="3">
      <t>サラ39</t>
    </rPh>
    <phoneticPr fontId="1"/>
  </si>
  <si>
    <t>小坏40</t>
    <rPh sb="0" eb="1">
      <t>ショウハイ40</t>
    </rPh>
    <phoneticPr fontId="1"/>
  </si>
  <si>
    <t>徳利41</t>
    <rPh sb="0" eb="4">
      <t>トックリ41</t>
    </rPh>
    <phoneticPr fontId="1"/>
  </si>
  <si>
    <t>瓶42</t>
    <rPh sb="0" eb="3">
      <t>ビン42</t>
    </rPh>
    <phoneticPr fontId="1"/>
  </si>
  <si>
    <t>片43</t>
    <rPh sb="0" eb="3">
      <t>ヘン43</t>
    </rPh>
    <phoneticPr fontId="1"/>
  </si>
  <si>
    <t>碗44</t>
    <rPh sb="0" eb="3">
      <t>ワン44</t>
    </rPh>
    <phoneticPr fontId="1"/>
  </si>
  <si>
    <t>壺・甕45</t>
    <rPh sb="0" eb="1">
      <t>ツボカメ45</t>
    </rPh>
    <phoneticPr fontId="1"/>
  </si>
  <si>
    <t>擂鉢46</t>
    <rPh sb="0" eb="4">
      <t>スリバチ46</t>
    </rPh>
    <phoneticPr fontId="1"/>
  </si>
  <si>
    <t>片47</t>
    <rPh sb="0" eb="3">
      <t>ヘン47</t>
    </rPh>
    <phoneticPr fontId="1"/>
  </si>
  <si>
    <t>碗48</t>
    <rPh sb="0" eb="3">
      <t>ワン48</t>
    </rPh>
    <phoneticPr fontId="1"/>
  </si>
  <si>
    <t>皿49</t>
    <rPh sb="0" eb="3">
      <t>サラ49</t>
    </rPh>
    <phoneticPr fontId="1"/>
  </si>
  <si>
    <t>片50</t>
    <rPh sb="0" eb="3">
      <t>ヘン50</t>
    </rPh>
    <phoneticPr fontId="1"/>
  </si>
  <si>
    <t>碗51</t>
  </si>
  <si>
    <t>小坏52</t>
    <rPh sb="0" eb="1">
      <t>ショウハイ52</t>
    </rPh>
    <phoneticPr fontId="1"/>
  </si>
  <si>
    <t>皿53</t>
    <rPh sb="0" eb="3">
      <t>サラ53</t>
    </rPh>
    <phoneticPr fontId="1"/>
  </si>
  <si>
    <t>片55</t>
    <rPh sb="0" eb="3">
      <t>ヘン55</t>
    </rPh>
    <phoneticPr fontId="1"/>
  </si>
  <si>
    <t>片56</t>
    <rPh sb="0" eb="3">
      <t>ヘン56</t>
    </rPh>
    <phoneticPr fontId="1"/>
  </si>
  <si>
    <t>片57</t>
    <rPh sb="0" eb="3">
      <t>ヘン57</t>
    </rPh>
    <phoneticPr fontId="1"/>
  </si>
  <si>
    <t>その他58</t>
    <rPh sb="0" eb="5">
      <t>タ58</t>
    </rPh>
    <phoneticPr fontId="1"/>
  </si>
  <si>
    <t>その他59</t>
    <rPh sb="0" eb="5">
      <t>タ59</t>
    </rPh>
    <phoneticPr fontId="1"/>
  </si>
  <si>
    <t>不明60</t>
    <rPh sb="0" eb="4">
      <t>フメイ60</t>
    </rPh>
    <phoneticPr fontId="1"/>
  </si>
  <si>
    <t>種類</t>
    <rPh sb="0" eb="2">
      <t>シュルイ</t>
    </rPh>
    <phoneticPr fontId="1"/>
  </si>
  <si>
    <t>●</t>
    <phoneticPr fontId="1"/>
  </si>
  <si>
    <t>○</t>
    <phoneticPr fontId="1"/>
  </si>
  <si>
    <t>● ○</t>
    <phoneticPr fontId="1"/>
  </si>
  <si>
    <t>●(九)</t>
    <phoneticPr fontId="1"/>
  </si>
  <si>
    <t>●(巴)</t>
    <phoneticPr fontId="1"/>
  </si>
  <si>
    <t>●(桔)</t>
    <phoneticPr fontId="1"/>
  </si>
  <si>
    <t>瓦以外</t>
    <rPh sb="0" eb="3">
      <t>カワライガイ</t>
    </rPh>
    <phoneticPr fontId="1"/>
  </si>
  <si>
    <t>1-1</t>
  </si>
  <si>
    <t>1-2</t>
  </si>
  <si>
    <t>1-3</t>
  </si>
  <si>
    <t>1-4</t>
  </si>
  <si>
    <t>1-5</t>
  </si>
  <si>
    <t>1-6</t>
  </si>
  <si>
    <t>ドロップダウン用</t>
    <rPh sb="7" eb="8">
      <t>ヨウ</t>
    </rPh>
    <phoneticPr fontId="1"/>
  </si>
  <si>
    <t>リストです</t>
    <phoneticPr fontId="1"/>
  </si>
  <si>
    <t>●○リスト</t>
    <phoneticPr fontId="1"/>
  </si>
  <si>
    <t>軒平リスト</t>
    <rPh sb="0" eb="1">
      <t>ノキ</t>
    </rPh>
    <rPh sb="1" eb="2">
      <t>ヒラ</t>
    </rPh>
    <phoneticPr fontId="1"/>
  </si>
  <si>
    <t>●</t>
  </si>
  <si>
    <t>○</t>
  </si>
  <si>
    <t>● ○</t>
  </si>
  <si>
    <t>●(九)</t>
  </si>
  <si>
    <t>●(巴)</t>
  </si>
  <si>
    <t>●(桔)</t>
  </si>
  <si>
    <t>●(蛇)</t>
  </si>
  <si>
    <t>●(桐)</t>
  </si>
  <si>
    <t>○(九)</t>
  </si>
  <si>
    <t>軒丸リスト</t>
    <rPh sb="0" eb="1">
      <t>ノキ</t>
    </rPh>
    <rPh sb="1" eb="2">
      <t>マル</t>
    </rPh>
    <phoneticPr fontId="1"/>
  </si>
  <si>
    <t>集計</t>
  </si>
  <si>
    <t>●</t>
    <phoneticPr fontId="1"/>
  </si>
  <si>
    <t>●</t>
    <phoneticPr fontId="1"/>
  </si>
  <si>
    <t>●(坏か)</t>
    <phoneticPr fontId="1"/>
  </si>
  <si>
    <t>●？</t>
    <phoneticPr fontId="1"/>
  </si>
  <si>
    <t>●？</t>
    <phoneticPr fontId="1"/>
  </si>
  <si>
    <t>●
●(小丸)
●(湯呑)</t>
    <rPh sb="10" eb="12">
      <t>ユノミ</t>
    </rPh>
    <phoneticPr fontId="1"/>
  </si>
  <si>
    <t>●</t>
    <phoneticPr fontId="1"/>
  </si>
  <si>
    <t>●(産地不明)</t>
    <phoneticPr fontId="1"/>
  </si>
  <si>
    <t>●(巴)</t>
    <rPh sb="2" eb="3">
      <t>トモエ</t>
    </rPh>
    <phoneticPr fontId="1"/>
  </si>
  <si>
    <t>●(九)</t>
    <phoneticPr fontId="1"/>
  </si>
  <si>
    <t>●</t>
    <phoneticPr fontId="1"/>
  </si>
  <si>
    <t>●蓋か(産地不明白磁)
●(産地不明白磁)</t>
    <rPh sb="18" eb="20">
      <t>ハクジ</t>
    </rPh>
    <phoneticPr fontId="1"/>
  </si>
  <si>
    <t>●</t>
    <phoneticPr fontId="1"/>
  </si>
  <si>
    <t>●(産地不明)</t>
    <phoneticPr fontId="1"/>
  </si>
  <si>
    <t>●(産地不明)</t>
    <phoneticPr fontId="1"/>
  </si>
  <si>
    <t>●蓋か
(産地不明色絵)
●(産地不明白磁)</t>
    <rPh sb="1" eb="2">
      <t>フタ</t>
    </rPh>
    <rPh sb="9" eb="11">
      <t>イロエ</t>
    </rPh>
    <rPh sb="15" eb="19">
      <t>サンチフメイ</t>
    </rPh>
    <rPh sb="19" eb="21">
      <t>ハクジ</t>
    </rPh>
    <phoneticPr fontId="1"/>
  </si>
  <si>
    <t>鯱</t>
    <rPh sb="0" eb="1">
      <t>シャチ</t>
    </rPh>
    <phoneticPr fontId="1"/>
  </si>
  <si>
    <t>A・B</t>
  </si>
  <si>
    <t>Ａ</t>
  </si>
  <si>
    <t>源之進</t>
    <phoneticPr fontId="1"/>
  </si>
  <si>
    <t>源之進</t>
    <phoneticPr fontId="1"/>
  </si>
  <si>
    <t>1トレ</t>
  </si>
  <si>
    <t>1層</t>
  </si>
  <si>
    <t>源之進櫓</t>
    <rPh sb="3" eb="4">
      <t>ヤグラ</t>
    </rPh>
    <phoneticPr fontId="1"/>
  </si>
  <si>
    <t>〇：刻印瓦　△：修補刻印瓦</t>
  </si>
  <si>
    <t>「選別」で「選」「没」両方あるものは「没」は注記なし。　　&lt;　　　　&gt;袋に収納され、遺物ラベルあり、注記なし。　　　(　　　　)遺物ラベルなし、注記なし。(　　　　)内はコンテナラベルの内容。</t>
    <phoneticPr fontId="1"/>
  </si>
  <si>
    <t>片</t>
  </si>
  <si>
    <t>片54</t>
    <phoneticPr fontId="1"/>
  </si>
  <si>
    <t>不明1</t>
    <rPh sb="0" eb="2">
      <t>フメイ</t>
    </rPh>
    <phoneticPr fontId="1"/>
  </si>
  <si>
    <t>陶磁器</t>
    <rPh sb="0" eb="3">
      <t>トウジキ</t>
    </rPh>
    <phoneticPr fontId="1"/>
  </si>
  <si>
    <t>石製品</t>
    <phoneticPr fontId="1"/>
  </si>
  <si>
    <t>在地系陶磁器</t>
    <phoneticPr fontId="1"/>
  </si>
  <si>
    <t>肥前系陶磁器</t>
    <phoneticPr fontId="1"/>
  </si>
  <si>
    <t>国産陶磁器</t>
    <phoneticPr fontId="1"/>
  </si>
  <si>
    <t>貿易陶磁器</t>
    <phoneticPr fontId="1"/>
  </si>
  <si>
    <t>コ
ビ
キ</t>
    <phoneticPr fontId="1"/>
  </si>
  <si>
    <t>●(段重)</t>
    <rPh sb="2" eb="4">
      <t>ダンジュウ</t>
    </rPh>
    <phoneticPr fontId="1"/>
  </si>
  <si>
    <t>1
入力例</t>
    <rPh sb="3" eb="6">
      <t>ニュウリョクレイ</t>
    </rPh>
    <phoneticPr fontId="1"/>
  </si>
  <si>
    <t>【様式1-2】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</si>
</sst>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6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b/>
      <sz val="8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1"/>
      <color theme="5" tint="-0.249977111117893"/>
      <name val="游ゴシック"/>
      <family val="2"/>
      <charset val="128"/>
      <scheme val="minor"/>
    </font>
    <font>
      <sz val="11"/>
      <color theme="5" tint="-0.249977111117893"/>
      <name val="游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indexed="81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2" tint="-0.749961851863155"/>
      </right>
      <top style="medium">
        <color auto="1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auto="1"/>
      </top>
      <bottom style="thin">
        <color theme="2" tint="-0.749961851863155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2" tint="-0.749961851863155"/>
      </bottom>
      <diagonal/>
    </border>
    <border>
      <left style="medium">
        <color auto="1"/>
      </left>
      <right style="medium">
        <color auto="1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auto="1"/>
      </left>
      <right style="medium">
        <color auto="1"/>
      </right>
      <top style="thin">
        <color theme="2" tint="-0.749961851863155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2" tint="-0.749961851863155"/>
      </left>
      <right style="medium">
        <color auto="1"/>
      </right>
      <top style="medium">
        <color auto="1"/>
      </top>
      <bottom style="thin">
        <color theme="2" tint="-0.749961851863155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2" tint="-0.749961851863155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2" tint="-0.749961851863155"/>
      </bottom>
      <diagonal/>
    </border>
    <border>
      <left style="thin">
        <color auto="1"/>
      </left>
      <right style="thin">
        <color auto="1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auto="1"/>
      </left>
      <right style="thin">
        <color auto="1"/>
      </right>
      <top style="thin">
        <color theme="2" tint="-0.749961851863155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2" tint="-0.749961851863155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theme="2" tint="-0.749961851863155"/>
      </bottom>
      <diagonal/>
    </border>
    <border>
      <left style="medium">
        <color auto="1"/>
      </left>
      <right style="thin">
        <color auto="1"/>
      </right>
      <top style="thin">
        <color theme="2" tint="-0.749961851863155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theme="2" tint="-0.749961851863155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theme="2" tint="-0.749961851863155"/>
      </bottom>
      <diagonal/>
    </border>
    <border>
      <left style="medium">
        <color auto="1"/>
      </left>
      <right style="thin">
        <color auto="1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auto="1"/>
      </left>
      <right style="thin">
        <color theme="2" tint="-0.749961851863155"/>
      </right>
      <top style="medium">
        <color auto="1"/>
      </top>
      <bottom style="thin">
        <color theme="2" tint="-0.749961851863155"/>
      </bottom>
      <diagonal/>
    </border>
    <border>
      <left style="thin">
        <color auto="1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auto="1"/>
      </left>
      <right/>
      <top style="medium">
        <color auto="1"/>
      </top>
      <bottom style="thin">
        <color theme="2" tint="-0.749961851863155"/>
      </bottom>
      <diagonal/>
    </border>
    <border>
      <left style="thin">
        <color auto="1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auto="1"/>
      </right>
      <top style="medium">
        <color auto="1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auto="1"/>
      </right>
      <top style="thin">
        <color theme="2" tint="-0.749961851863155"/>
      </top>
      <bottom/>
      <diagonal/>
    </border>
    <border>
      <left style="thin">
        <color auto="1"/>
      </left>
      <right/>
      <top style="thin">
        <color theme="2" tint="-0.749961851863155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2" tint="-0.749961851863155"/>
      </right>
      <top style="thin">
        <color auto="1"/>
      </top>
      <bottom style="thin">
        <color auto="1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auto="1"/>
      </top>
      <bottom style="thin">
        <color auto="1"/>
      </bottom>
      <diagonal/>
    </border>
    <border>
      <left style="thin">
        <color theme="2" tint="-0.74996185186315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auto="1"/>
      </top>
      <bottom/>
      <diagonal/>
    </border>
    <border>
      <left style="thin">
        <color theme="2" tint="-0.749961851863155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2" tint="-0.749961851863155"/>
      </right>
      <top style="thin">
        <color auto="1"/>
      </top>
      <bottom style="thin">
        <color auto="1"/>
      </bottom>
      <diagonal/>
    </border>
    <border>
      <left style="thin">
        <color theme="2" tint="-0.749961851863155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2" tint="-0.749961851863155"/>
      </right>
      <top style="thin">
        <color theme="2" tint="-0.749961851863155"/>
      </top>
      <bottom style="thin">
        <color auto="1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auto="1"/>
      </bottom>
      <diagonal/>
    </border>
    <border>
      <left style="thin">
        <color theme="2" tint="-0.749961851863155"/>
      </left>
      <right style="medium">
        <color auto="1"/>
      </right>
      <top style="thin">
        <color theme="2" tint="-0.749961851863155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theme="2" tint="-0.749961851863155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theme="2" tint="-0.749961851863155"/>
      </bottom>
      <diagonal/>
    </border>
    <border>
      <left style="thin">
        <color auto="1"/>
      </left>
      <right style="thin">
        <color auto="1"/>
      </right>
      <top/>
      <bottom style="thin">
        <color theme="2" tint="-0.749961851863155"/>
      </bottom>
      <diagonal/>
    </border>
    <border>
      <left style="thin">
        <color auto="1"/>
      </left>
      <right style="thin">
        <color theme="2" tint="-0.749961851863155"/>
      </right>
      <top/>
      <bottom/>
      <diagonal/>
    </border>
    <border>
      <left style="thin">
        <color theme="2" tint="-0.749961851863155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theme="2" tint="-0.749961851863155"/>
      </bottom>
      <diagonal/>
    </border>
    <border>
      <left style="medium">
        <color auto="1"/>
      </left>
      <right style="medium">
        <color auto="1"/>
      </right>
      <top/>
      <bottom style="thin">
        <color theme="2" tint="-0.749961851863155"/>
      </bottom>
      <diagonal/>
    </border>
    <border>
      <left style="medium">
        <color auto="1"/>
      </left>
      <right/>
      <top/>
      <bottom style="thin">
        <color theme="2" tint="-0.749961851863155"/>
      </bottom>
      <diagonal/>
    </border>
    <border>
      <left style="medium">
        <color auto="1"/>
      </left>
      <right style="thin">
        <color theme="2" tint="-0.749961851863155"/>
      </right>
      <top/>
      <bottom/>
      <diagonal/>
    </border>
    <border>
      <left style="thin">
        <color theme="2" tint="-0.749961851863155"/>
      </left>
      <right style="thin">
        <color theme="2" tint="-0.749961851863155"/>
      </right>
      <top/>
      <bottom/>
      <diagonal/>
    </border>
    <border>
      <left style="thin">
        <color theme="2" tint="-0.749961851863155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0" fontId="8" fillId="0" borderId="0" xfId="0" applyFont="1" applyAlignment="1">
      <alignment horizontal="left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12" fillId="0" borderId="0" xfId="0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/>
    <xf numFmtId="0" fontId="2" fillId="0" borderId="0" xfId="0" applyFont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22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5" fillId="2" borderId="21" xfId="0" applyNumberFormat="1" applyFont="1" applyFill="1" applyBorder="1" applyAlignment="1">
      <alignment horizontal="center" vertical="center" shrinkToFit="1"/>
    </xf>
    <xf numFmtId="49" fontId="16" fillId="2" borderId="21" xfId="0" applyNumberFormat="1" applyFont="1" applyFill="1" applyBorder="1" applyAlignment="1">
      <alignment horizontal="distributed" vertical="center" wrapText="1"/>
    </xf>
    <xf numFmtId="49" fontId="14" fillId="2" borderId="21" xfId="0" applyNumberFormat="1" applyFont="1" applyFill="1" applyBorder="1" applyAlignment="1">
      <alignment horizontal="distributed" vertical="center"/>
    </xf>
    <xf numFmtId="0" fontId="17" fillId="2" borderId="21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14" fillId="2" borderId="33" xfId="0" applyNumberFormat="1" applyFont="1" applyFill="1" applyBorder="1" applyAlignment="1">
      <alignment horizontal="distributed" vertical="center" wrapText="1"/>
    </xf>
    <xf numFmtId="0" fontId="17" fillId="2" borderId="47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49" fontId="14" fillId="0" borderId="0" xfId="0" applyNumberFormat="1" applyFont="1" applyFill="1" applyBorder="1" applyAlignment="1">
      <alignment horizontal="center" vertical="center" wrapText="1" shrinkToFit="1"/>
    </xf>
    <xf numFmtId="49" fontId="15" fillId="0" borderId="0" xfId="0" applyNumberFormat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49" fontId="14" fillId="0" borderId="62" xfId="0" applyNumberFormat="1" applyFont="1" applyFill="1" applyBorder="1" applyAlignment="1">
      <alignment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5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13" fillId="3" borderId="64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8" fillId="2" borderId="46" xfId="0" applyFont="1" applyFill="1" applyBorder="1" applyAlignment="1">
      <alignment vertical="center"/>
    </xf>
    <xf numFmtId="0" fontId="28" fillId="2" borderId="45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2" fillId="2" borderId="45" xfId="0" applyFont="1" applyFill="1" applyBorder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28" fillId="2" borderId="65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49" fontId="29" fillId="0" borderId="0" xfId="0" applyNumberFormat="1" applyFont="1" applyFill="1" applyAlignment="1">
      <alignment horizontal="left" vertical="center"/>
    </xf>
    <xf numFmtId="49" fontId="7" fillId="0" borderId="3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distributed" vertical="center"/>
    </xf>
    <xf numFmtId="0" fontId="15" fillId="2" borderId="21" xfId="0" applyFont="1" applyFill="1" applyBorder="1" applyAlignment="1">
      <alignment horizontal="center" vertical="center" wrapText="1" shrinkToFit="1"/>
    </xf>
    <xf numFmtId="0" fontId="22" fillId="0" borderId="3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49" fontId="7" fillId="0" borderId="35" xfId="0" applyNumberFormat="1" applyFont="1" applyFill="1" applyBorder="1" applyAlignment="1">
      <alignment horizontal="center" vertical="center" wrapText="1"/>
    </xf>
    <xf numFmtId="49" fontId="9" fillId="0" borderId="62" xfId="0" applyNumberFormat="1" applyFont="1" applyFill="1" applyBorder="1" applyAlignment="1">
      <alignment horizontal="center" vertical="center"/>
    </xf>
    <xf numFmtId="49" fontId="9" fillId="0" borderId="35" xfId="0" applyNumberFormat="1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7" fillId="0" borderId="35" xfId="0" applyFont="1" applyFill="1" applyBorder="1">
      <alignment vertical="center"/>
    </xf>
    <xf numFmtId="49" fontId="9" fillId="0" borderId="19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2" fillId="0" borderId="21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30" fillId="0" borderId="0" xfId="0" applyFont="1" applyFill="1">
      <alignment vertical="center"/>
    </xf>
    <xf numFmtId="0" fontId="30" fillId="0" borderId="0" xfId="0" applyFont="1">
      <alignment vertical="center"/>
    </xf>
    <xf numFmtId="0" fontId="30" fillId="0" borderId="0" xfId="0" applyFont="1" applyFill="1" applyBorder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80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81" xfId="0" applyFont="1" applyFill="1" applyBorder="1" applyAlignment="1">
      <alignment horizontal="center" vertical="center"/>
    </xf>
    <xf numFmtId="0" fontId="18" fillId="2" borderId="82" xfId="0" applyFont="1" applyFill="1" applyBorder="1" applyAlignment="1">
      <alignment horizontal="center" vertical="center"/>
    </xf>
    <xf numFmtId="0" fontId="18" fillId="2" borderId="83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18" fillId="2" borderId="56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79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73" xfId="0" applyFont="1" applyFill="1" applyBorder="1" applyAlignment="1">
      <alignment horizontal="center" vertical="center"/>
    </xf>
    <xf numFmtId="0" fontId="18" fillId="2" borderId="69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0" fontId="18" fillId="2" borderId="70" xfId="0" applyFont="1" applyFill="1" applyBorder="1" applyAlignment="1">
      <alignment horizontal="center" vertical="center"/>
    </xf>
    <xf numFmtId="0" fontId="18" fillId="2" borderId="71" xfId="0" applyFont="1" applyFill="1" applyBorder="1" applyAlignment="1">
      <alignment horizontal="center" vertical="center"/>
    </xf>
    <xf numFmtId="0" fontId="18" fillId="2" borderId="72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8" fillId="2" borderId="8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0" fontId="18" fillId="2" borderId="68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6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14" fillId="2" borderId="36" xfId="0" applyFont="1" applyFill="1" applyBorder="1" applyAlignment="1">
      <alignment horizontal="center" vertical="center" wrapText="1" shrinkToFit="1"/>
    </xf>
    <xf numFmtId="0" fontId="14" fillId="2" borderId="74" xfId="0" applyFont="1" applyFill="1" applyBorder="1" applyAlignment="1">
      <alignment horizontal="center" vertical="center" wrapText="1" shrinkToFit="1"/>
    </xf>
    <xf numFmtId="0" fontId="14" fillId="2" borderId="37" xfId="0" applyFont="1" applyFill="1" applyBorder="1" applyAlignment="1">
      <alignment horizontal="center" vertical="center" wrapText="1" shrinkToFit="1"/>
    </xf>
    <xf numFmtId="0" fontId="14" fillId="2" borderId="31" xfId="0" applyFont="1" applyFill="1" applyBorder="1" applyAlignment="1">
      <alignment horizontal="center" vertical="center" wrapText="1" shrinkToFit="1"/>
    </xf>
    <xf numFmtId="0" fontId="14" fillId="2" borderId="23" xfId="0" applyFont="1" applyFill="1" applyBorder="1" applyAlignment="1">
      <alignment horizontal="center" vertical="center" wrapText="1" shrinkToFit="1"/>
    </xf>
    <xf numFmtId="0" fontId="14" fillId="2" borderId="75" xfId="0" applyFont="1" applyFill="1" applyBorder="1" applyAlignment="1">
      <alignment horizontal="center" vertical="center" wrapText="1" shrinkToFit="1"/>
    </xf>
    <xf numFmtId="0" fontId="14" fillId="2" borderId="24" xfId="0" applyFont="1" applyFill="1" applyBorder="1" applyAlignment="1">
      <alignment horizontal="center" vertical="center" wrapText="1" shrinkToFit="1"/>
    </xf>
    <xf numFmtId="0" fontId="14" fillId="2" borderId="25" xfId="0" applyFont="1" applyFill="1" applyBorder="1" applyAlignment="1">
      <alignment horizontal="center" vertical="center" wrapText="1" shrinkToFit="1"/>
    </xf>
    <xf numFmtId="49" fontId="15" fillId="2" borderId="23" xfId="0" applyNumberFormat="1" applyFont="1" applyFill="1" applyBorder="1" applyAlignment="1">
      <alignment horizontal="center" vertical="center" wrapText="1" shrinkToFit="1"/>
    </xf>
    <xf numFmtId="49" fontId="15" fillId="2" borderId="75" xfId="0" applyNumberFormat="1" applyFont="1" applyFill="1" applyBorder="1" applyAlignment="1">
      <alignment horizontal="center" vertical="center" wrapText="1" shrinkToFit="1"/>
    </xf>
    <xf numFmtId="49" fontId="15" fillId="2" borderId="24" xfId="0" applyNumberFormat="1" applyFont="1" applyFill="1" applyBorder="1" applyAlignment="1">
      <alignment horizontal="center" vertical="center" wrapText="1" shrinkToFit="1"/>
    </xf>
    <xf numFmtId="49" fontId="15" fillId="2" borderId="25" xfId="0" applyNumberFormat="1" applyFont="1" applyFill="1" applyBorder="1" applyAlignment="1">
      <alignment horizontal="center" vertical="center" wrapText="1" shrinkToFit="1"/>
    </xf>
    <xf numFmtId="49" fontId="15" fillId="2" borderId="38" xfId="0" applyNumberFormat="1" applyFont="1" applyFill="1" applyBorder="1" applyAlignment="1">
      <alignment horizontal="center" vertical="center" shrinkToFit="1"/>
    </xf>
    <xf numFmtId="49" fontId="15" fillId="2" borderId="42" xfId="0" applyNumberFormat="1" applyFont="1" applyFill="1" applyBorder="1" applyAlignment="1">
      <alignment horizontal="center" vertical="center" shrinkToFit="1"/>
    </xf>
    <xf numFmtId="49" fontId="15" fillId="2" borderId="76" xfId="0" applyNumberFormat="1" applyFont="1" applyFill="1" applyBorder="1" applyAlignment="1">
      <alignment horizontal="center" vertical="center" shrinkToFit="1"/>
    </xf>
    <xf numFmtId="49" fontId="15" fillId="2" borderId="77" xfId="0" applyNumberFormat="1" applyFont="1" applyFill="1" applyBorder="1" applyAlignment="1">
      <alignment horizontal="center" vertical="center" shrinkToFit="1"/>
    </xf>
    <xf numFmtId="49" fontId="15" fillId="2" borderId="39" xfId="0" applyNumberFormat="1" applyFont="1" applyFill="1" applyBorder="1" applyAlignment="1">
      <alignment horizontal="center" vertical="center" shrinkToFit="1"/>
    </xf>
    <xf numFmtId="49" fontId="15" fillId="2" borderId="43" xfId="0" applyNumberFormat="1" applyFont="1" applyFill="1" applyBorder="1" applyAlignment="1">
      <alignment horizontal="center" vertical="center" shrinkToFi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75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49" fontId="23" fillId="2" borderId="23" xfId="0" applyNumberFormat="1" applyFont="1" applyFill="1" applyBorder="1" applyAlignment="1">
      <alignment horizontal="center" vertical="center"/>
    </xf>
    <xf numFmtId="49" fontId="23" fillId="2" borderId="75" xfId="0" applyNumberFormat="1" applyFont="1" applyFill="1" applyBorder="1" applyAlignment="1">
      <alignment horizontal="center" vertical="center"/>
    </xf>
    <xf numFmtId="49" fontId="23" fillId="2" borderId="24" xfId="0" applyNumberFormat="1" applyFont="1" applyFill="1" applyBorder="1" applyAlignment="1">
      <alignment horizontal="center" vertical="center"/>
    </xf>
    <xf numFmtId="49" fontId="23" fillId="2" borderId="25" xfId="0" applyNumberFormat="1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23" fillId="2" borderId="75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49" fontId="23" fillId="2" borderId="40" xfId="0" applyNumberFormat="1" applyFont="1" applyFill="1" applyBorder="1" applyAlignment="1">
      <alignment horizontal="center" vertical="center" wrapText="1"/>
    </xf>
    <xf numFmtId="49" fontId="23" fillId="2" borderId="78" xfId="0" applyNumberFormat="1" applyFont="1" applyFill="1" applyBorder="1" applyAlignment="1">
      <alignment horizontal="center" vertical="center" wrapText="1"/>
    </xf>
    <xf numFmtId="49" fontId="23" fillId="2" borderId="41" xfId="0" applyNumberFormat="1" applyFont="1" applyFill="1" applyBorder="1" applyAlignment="1">
      <alignment horizontal="center" vertical="center" wrapText="1"/>
    </xf>
    <xf numFmtId="49" fontId="23" fillId="2" borderId="44" xfId="0" applyNumberFormat="1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79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275"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 outline="0">
        <left style="double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0"/>
        <name val="ＭＳ ゴシック"/>
        <scheme val="none"/>
      </font>
      <fill>
        <patternFill patternType="solid">
          <fgColor indexed="64"/>
          <bgColor theme="6" tint="-0.249977111117893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theme="1"/>
      </font>
    </dxf>
    <dxf>
      <font>
        <b/>
        <i val="0"/>
        <color auto="1"/>
      </font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auto="1"/>
      </font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テーブル スタイル 1" defaultPivotStyle="PivotStyleLight16">
    <tableStyle name="テーブル スタイル 1" pivot="0" count="6" xr9:uid="{00000000-0011-0000-FFFF-FFFF00000000}">
      <tableStyleElement type="wholeTable" dxfId="274"/>
      <tableStyleElement type="headerRow" dxfId="273"/>
      <tableStyleElement type="firstColumn" dxfId="272"/>
      <tableStyleElement type="lastColumn" dxfId="271"/>
      <tableStyleElement type="firstRowStripe" dxfId="270"/>
      <tableStyleElement type="secondRowStripe" dxfId="269"/>
    </tableStyle>
  </tableStyles>
  <colors>
    <mruColors>
      <color rgb="FFF75447"/>
      <color rgb="FF66FFFF"/>
      <color rgb="FFFF99CC"/>
      <color rgb="FFCC99FF"/>
      <color rgb="FF99FF33"/>
      <color rgb="FFE1E1E1"/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1.png"/><Relationship Id="rId5" Type="http://schemas.openxmlformats.org/officeDocument/2006/relationships/image" Target="../media/image5.JP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52854</xdr:colOff>
      <xdr:row>0</xdr:row>
      <xdr:rowOff>41835</xdr:rowOff>
    </xdr:from>
    <xdr:to>
      <xdr:col>11</xdr:col>
      <xdr:colOff>602602</xdr:colOff>
      <xdr:row>70</xdr:row>
      <xdr:rowOff>155510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854" y="41835"/>
          <a:ext cx="8140590" cy="137208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9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遺物把握表入力について</a:t>
          </a:r>
        </a:p>
        <a:p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900" b="1" i="0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行の色は</a:t>
          </a:r>
          <a:r>
            <a:rPr lang="en-US" altLang="ja-JP" sz="900" b="1" i="0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900" b="1" i="0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行おきに色を変える</a:t>
          </a:r>
        </a:p>
        <a:p>
          <a:r>
            <a:rPr lang="en-US" altLang="ja-JP" sz="90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  </a:t>
          </a:r>
          <a:r>
            <a:rPr lang="ja-JP" altLang="ja-JP" sz="900">
              <a:solidFill>
                <a:schemeClr val="accen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令和４年度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…【テーブルスタイル…ユーザー設定「テーブルスタイル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」】を設定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。</a:t>
          </a:r>
          <a:endParaRPr lang="ja-JP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ただし、セルを結合して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いる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タイトル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行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と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コンテナ番号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の列はテーブル外にする。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  　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罫線について。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テーブル内の罫線は自動。外枠や区切りの太線、テーブル外の罫線は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別に設定する。</a:t>
          </a:r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lang="ja-JP" altLang="ja-JP" sz="900">
              <a:solidFill>
                <a:schemeClr val="accen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令和３年度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…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【条件付き書式】で設定。</a:t>
          </a: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範囲を選択→ホーム→条件付き書式→新しいルール→「数式を利用して、書式設定するセルを決定」→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      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=MOD(ROW(),2)=1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」と入力。書式→塗りつぶし・その他の色・ユーザー設定・すべて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225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選択して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OK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。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解除する時は、条件付き書式→ルールのクリア。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セルに別の色を塗りたい時、その都度、条件付き書式を解除。</a:t>
          </a:r>
        </a:p>
        <a:p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・コメント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把握台帳（手書き）にメモが書き込んであるときは、必要に応じてコメントに書き込んでいます。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基本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は表示しない設定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ですが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、印刷した方がよさそうなものは、個別に表示設定。（フィルターをかけると動くので注意）</a:t>
          </a:r>
        </a:p>
        <a:p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171912</xdr:colOff>
      <xdr:row>2</xdr:row>
      <xdr:rowOff>19050</xdr:rowOff>
    </xdr:from>
    <xdr:to>
      <xdr:col>1</xdr:col>
      <xdr:colOff>176266</xdr:colOff>
      <xdr:row>3</xdr:row>
      <xdr:rowOff>131984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1912" y="400050"/>
          <a:ext cx="690154" cy="303434"/>
        </a:xfrm>
        <a:prstGeom prst="round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表の体裁</a:t>
          </a:r>
        </a:p>
      </xdr:txBody>
    </xdr:sp>
    <xdr:clientData/>
  </xdr:twoCellAnchor>
  <xdr:twoCellAnchor>
    <xdr:from>
      <xdr:col>8</xdr:col>
      <xdr:colOff>572433</xdr:colOff>
      <xdr:row>9</xdr:row>
      <xdr:rowOff>36980</xdr:rowOff>
    </xdr:from>
    <xdr:to>
      <xdr:col>9</xdr:col>
      <xdr:colOff>395754</xdr:colOff>
      <xdr:row>10</xdr:row>
      <xdr:rowOff>151279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058833" y="1751480"/>
          <a:ext cx="509121" cy="304799"/>
        </a:xfrm>
        <a:prstGeom prst="rect">
          <a:avLst/>
        </a:prstGeom>
        <a:noFill/>
        <a:ln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491004</xdr:colOff>
      <xdr:row>8</xdr:row>
      <xdr:rowOff>156134</xdr:rowOff>
    </xdr:from>
    <xdr:to>
      <xdr:col>11</xdr:col>
      <xdr:colOff>410509</xdr:colOff>
      <xdr:row>11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663204" y="1680134"/>
          <a:ext cx="1291105" cy="567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緑色の点線で囲まれた範囲がテーブル</a:t>
          </a:r>
        </a:p>
      </xdr:txBody>
    </xdr:sp>
    <xdr:clientData/>
  </xdr:twoCellAnchor>
  <xdr:twoCellAnchor>
    <xdr:from>
      <xdr:col>0</xdr:col>
      <xdr:colOff>601008</xdr:colOff>
      <xdr:row>37</xdr:row>
      <xdr:rowOff>27454</xdr:rowOff>
    </xdr:from>
    <xdr:to>
      <xdr:col>6</xdr:col>
      <xdr:colOff>195294</xdr:colOff>
      <xdr:row>47</xdr:row>
      <xdr:rowOff>122192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08" y="7075954"/>
          <a:ext cx="3709086" cy="1999738"/>
        </a:xfrm>
        <a:prstGeom prst="rect">
          <a:avLst/>
        </a:prstGeom>
      </xdr:spPr>
    </xdr:pic>
    <xdr:clientData/>
  </xdr:twoCellAnchor>
  <xdr:twoCellAnchor>
    <xdr:from>
      <xdr:col>6</xdr:col>
      <xdr:colOff>258109</xdr:colOff>
      <xdr:row>42</xdr:row>
      <xdr:rowOff>56028</xdr:rowOff>
    </xdr:from>
    <xdr:to>
      <xdr:col>7</xdr:col>
      <xdr:colOff>114300</xdr:colOff>
      <xdr:row>44</xdr:row>
      <xdr:rowOff>38099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372909" y="8057028"/>
          <a:ext cx="541991" cy="363071"/>
        </a:xfrm>
        <a:prstGeom prst="rect">
          <a:avLst/>
        </a:prstGeom>
        <a:noFill/>
        <a:ln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138578</xdr:colOff>
      <xdr:row>42</xdr:row>
      <xdr:rowOff>122703</xdr:rowOff>
    </xdr:from>
    <xdr:to>
      <xdr:col>9</xdr:col>
      <xdr:colOff>457199</xdr:colOff>
      <xdr:row>44</xdr:row>
      <xdr:rowOff>76200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939178" y="8123703"/>
          <a:ext cx="1690221" cy="334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赤色の部分の罫線は別に引く</a:t>
          </a:r>
        </a:p>
      </xdr:txBody>
    </xdr:sp>
    <xdr:clientData/>
  </xdr:twoCellAnchor>
  <xdr:twoCellAnchor>
    <xdr:from>
      <xdr:col>8</xdr:col>
      <xdr:colOff>619127</xdr:colOff>
      <xdr:row>12</xdr:row>
      <xdr:rowOff>85726</xdr:rowOff>
    </xdr:from>
    <xdr:to>
      <xdr:col>11</xdr:col>
      <xdr:colOff>523872</xdr:colOff>
      <xdr:row>18</xdr:row>
      <xdr:rowOff>45915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6105527" y="2371726"/>
          <a:ext cx="1962145" cy="1103189"/>
          <a:chOff x="5724525" y="3457576"/>
          <a:chExt cx="2015415" cy="1388939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24525" y="3457576"/>
            <a:ext cx="1000265" cy="1388939"/>
          </a:xfrm>
          <a:prstGeom prst="rect">
            <a:avLst/>
          </a:prstGeom>
        </xdr:spPr>
      </xdr:pic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6715870" y="4124324"/>
            <a:ext cx="1024070" cy="3525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</a:rPr>
              <a:t>セルの塗りの色</a:t>
            </a:r>
          </a:p>
        </xdr:txBody>
      </xdr:sp>
      <xdr:cxnSp macro="">
        <xdr:nvCxnSpPr>
          <xdr:cNvPr id="19" name="曲線コネクタ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 rot="10800000">
            <a:off x="6433277" y="3819526"/>
            <a:ext cx="643800" cy="352427"/>
          </a:xfrm>
          <a:prstGeom prst="curvedConnector3">
            <a:avLst>
              <a:gd name="adj1" fmla="val -3030"/>
            </a:avLst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57150</xdr:colOff>
      <xdr:row>63</xdr:row>
      <xdr:rowOff>66674</xdr:rowOff>
    </xdr:from>
    <xdr:to>
      <xdr:col>8</xdr:col>
      <xdr:colOff>552449</xdr:colOff>
      <xdr:row>69</xdr:row>
      <xdr:rowOff>133349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2114550" y="12068174"/>
          <a:ext cx="3924299" cy="1209675"/>
          <a:chOff x="1647825" y="9258299"/>
          <a:chExt cx="3924299" cy="1209675"/>
        </a:xfrm>
      </xdr:grpSpPr>
      <xdr:sp macro="" textlink="">
        <xdr:nvSpPr>
          <xdr:cNvPr id="25" name="角丸四角形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1647825" y="9258299"/>
            <a:ext cx="3848100" cy="1003860"/>
          </a:xfrm>
          <a:prstGeom prst="roundRect">
            <a:avLst>
              <a:gd name="adj" fmla="val 7233"/>
            </a:avLst>
          </a:prstGeom>
          <a:noFill/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/>
        </xdr:nvSpPr>
        <xdr:spPr>
          <a:xfrm>
            <a:off x="1714499" y="9284615"/>
            <a:ext cx="3857625" cy="11833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フォント…標準、</a:t>
            </a:r>
            <a:r>
              <a:rPr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MSP</a:t>
            </a:r>
            <a:r>
              <a:rPr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ゴシック、８ポイント</a:t>
            </a:r>
          </a:p>
          <a:p>
            <a:r>
              <a:rPr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配置…左詰め、縦位置は中央、自動サイズ調整</a:t>
            </a:r>
          </a:p>
          <a:p>
            <a:r>
              <a:rPr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色と線…塗りつぶし色は自動</a:t>
            </a:r>
          </a:p>
          <a:p>
            <a:r>
              <a:rPr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プロパティ…「セルに合わせて移動するがサイズは変更しない」</a:t>
            </a:r>
          </a:p>
        </xdr:txBody>
      </xdr:sp>
    </xdr:grpSp>
    <xdr:clientData/>
  </xdr:twoCellAnchor>
  <xdr:twoCellAnchor>
    <xdr:from>
      <xdr:col>1</xdr:col>
      <xdr:colOff>161926</xdr:colOff>
      <xdr:row>63</xdr:row>
      <xdr:rowOff>76201</xdr:rowOff>
    </xdr:from>
    <xdr:to>
      <xdr:col>3</xdr:col>
      <xdr:colOff>228600</xdr:colOff>
      <xdr:row>64</xdr:row>
      <xdr:rowOff>85726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847726" y="12077701"/>
          <a:ext cx="143827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コメントの書式設定</a:t>
          </a:r>
        </a:p>
      </xdr:txBody>
    </xdr:sp>
    <xdr:clientData/>
  </xdr:twoCellAnchor>
  <xdr:twoCellAnchor>
    <xdr:from>
      <xdr:col>14</xdr:col>
      <xdr:colOff>611604</xdr:colOff>
      <xdr:row>0</xdr:row>
      <xdr:rowOff>74439</xdr:rowOff>
    </xdr:from>
    <xdr:to>
      <xdr:col>26</xdr:col>
      <xdr:colOff>422748</xdr:colOff>
      <xdr:row>70</xdr:row>
      <xdr:rowOff>102359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0367513" y="74439"/>
          <a:ext cx="8239326" cy="141711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・瓦類の各列のほとんどは、ドロップダウンリストから選択するようにしてあります。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個別に入力するときは、入力規制を解除。（範囲を選択→データ→データの入力規制→すべてクリア→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OK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または、同様に入力されているセルをコピーしてペースト。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lang="ja-JP" altLang="ja-JP" sz="900">
              <a:solidFill>
                <a:schemeClr val="accen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入力規制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（ドロップダウンリストシートとリンク）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          リンク内容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・瓦以外の遺物だけを抽出するときは、「不明」列の右側の「瓦以外」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列（計算式「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=COUNTA(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瓦以外の列の範囲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が入力されています）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で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フィルターの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」のチェックをはずすと瓦以外の入力されている行が抽出され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ます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。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 </a:t>
          </a: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入力されているセルの有無を調べたいときは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、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テーブルの集計行を使用すると便利です。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  ) 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、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&lt;  &gt;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、数字、アルファベットは半角　（列幅に収まるように）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・読めない文字は「●」で入力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・スペースは半角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・「？」は「か」で入力。　「●？」は「●？」で入力。　「？」は全角。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行になるものは、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9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ポイント、左詰め（場合によっては中央揃え）「折り返して全体表示」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行に収まりそうなときは、「縮小して全体を表示」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＜遺構名など＞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・基本的には注記の内容を入力する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・カクラン、表採、排土中などは遺構名欄に入力する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・「Ⅴ」→「Ⅴ層」と入力する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・日付は「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890808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」の書式で入力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※「昭和」「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」などがあれば、そのまま「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S290210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」などと入力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※日付なしは「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-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」を入力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・遺構名・層位の記載がない場合は空欄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・注記なしの場合、（　）で記入</a:t>
          </a: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＜瓦＞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・コビキ欄…不明のときは空欄にする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・布目瓦は瓦の「片」の欄に入力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・刻書、刻字は「刻書」に統一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＜瓦以外＞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・火鉢は瓦質土器に、便槽甕は土師質土器に入力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・釉下彩は磁器に分類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・陶胎染付は染付に分類　例：●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陶胎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・不明品は「●」だけ入力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endParaRPr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257175</xdr:colOff>
      <xdr:row>8</xdr:row>
      <xdr:rowOff>9526</xdr:rowOff>
    </xdr:from>
    <xdr:to>
      <xdr:col>11</xdr:col>
      <xdr:colOff>404475</xdr:colOff>
      <xdr:row>26</xdr:row>
      <xdr:rowOff>57149</xdr:rowOff>
    </xdr:to>
    <xdr:grpSp>
      <xdr:nvGrpSpPr>
        <xdr:cNvPr id="129" name="グループ化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GrpSpPr/>
      </xdr:nvGrpSpPr>
      <xdr:grpSpPr>
        <a:xfrm>
          <a:off x="257175" y="1533526"/>
          <a:ext cx="7691100" cy="3476623"/>
          <a:chOff x="228600" y="1314451"/>
          <a:chExt cx="7691100" cy="3476623"/>
        </a:xfrm>
      </xdr:grpSpPr>
      <xdr:pic>
        <xdr:nvPicPr>
          <xdr:cNvPr id="121" name="図 120">
            <a:extLst>
              <a:ext uri="{FF2B5EF4-FFF2-40B4-BE49-F238E27FC236}">
                <a16:creationId xmlns:a16="http://schemas.microsoft.com/office/drawing/2014/main" id="{00000000-0008-0000-0200-00007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71650" y="1314451"/>
            <a:ext cx="4161101" cy="3040804"/>
          </a:xfrm>
          <a:prstGeom prst="rect">
            <a:avLst/>
          </a:prstGeom>
        </xdr:spPr>
      </xdr:pic>
      <xdr:grpSp>
        <xdr:nvGrpSpPr>
          <xdr:cNvPr id="63" name="グループ化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GrpSpPr/>
        </xdr:nvGrpSpPr>
        <xdr:grpSpPr>
          <a:xfrm>
            <a:off x="228600" y="1408407"/>
            <a:ext cx="1790931" cy="1058568"/>
            <a:chOff x="208782" y="2351554"/>
            <a:chExt cx="1839093" cy="1329201"/>
          </a:xfrm>
        </xdr:grpSpPr>
        <xdr:cxnSp macro="">
          <xdr:nvCxnSpPr>
            <xdr:cNvPr id="28" name="曲線コネクタ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CxnSpPr/>
          </xdr:nvCxnSpPr>
          <xdr:spPr>
            <a:xfrm>
              <a:off x="1524000" y="2495550"/>
              <a:ext cx="523875" cy="180975"/>
            </a:xfrm>
            <a:prstGeom prst="curvedConnector3">
              <a:avLst>
                <a:gd name="adj1" fmla="val 99091"/>
              </a:avLst>
            </a:prstGeom>
            <a:ln>
              <a:solidFill>
                <a:schemeClr val="accent6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曲線コネクタ 36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CxnSpPr/>
          </xdr:nvCxnSpPr>
          <xdr:spPr>
            <a:xfrm rot="16200000" flipH="1">
              <a:off x="1404163" y="2815412"/>
              <a:ext cx="626381" cy="386703"/>
            </a:xfrm>
            <a:prstGeom prst="curvedConnector3">
              <a:avLst>
                <a:gd name="adj1" fmla="val 101554"/>
              </a:avLst>
            </a:prstGeom>
            <a:ln>
              <a:solidFill>
                <a:schemeClr val="accent6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SpPr txBox="1"/>
          </xdr:nvSpPr>
          <xdr:spPr>
            <a:xfrm>
              <a:off x="208782" y="2351554"/>
              <a:ext cx="1315217" cy="1329201"/>
            </a:xfrm>
            <a:prstGeom prst="rect">
              <a:avLst/>
            </a:prstGeom>
            <a:ln>
              <a:noFill/>
            </a:ln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900">
                  <a:latin typeface="メイリオ" panose="020B0604030504040204" pitchFamily="50" charset="-128"/>
                  <a:ea typeface="メイリオ" panose="020B0604030504040204" pitchFamily="50" charset="-128"/>
                </a:rPr>
                <a:t>テーブルのタイトル行とタイトル列。</a:t>
              </a:r>
              <a:endParaRPr kumimoji="1" lang="en-US" altLang="ja-JP" sz="90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  <a:p>
              <a:r>
                <a:rPr kumimoji="1" lang="ja-JP" altLang="en-US" sz="900">
                  <a:latin typeface="メイリオ" panose="020B0604030504040204" pitchFamily="50" charset="-128"/>
                  <a:ea typeface="メイリオ" panose="020B0604030504040204" pitchFamily="50" charset="-128"/>
                </a:rPr>
                <a:t>印刷するときなどは非表示にしています。</a:t>
              </a:r>
            </a:p>
          </xdr:txBody>
        </xdr:sp>
      </xdr:grpSp>
      <xdr:grpSp>
        <xdr:nvGrpSpPr>
          <xdr:cNvPr id="120" name="グループ化 119">
            <a:extLst>
              <a:ext uri="{FF2B5EF4-FFF2-40B4-BE49-F238E27FC236}">
                <a16:creationId xmlns:a16="http://schemas.microsoft.com/office/drawing/2014/main" id="{00000000-0008-0000-0200-000078000000}"/>
              </a:ext>
            </a:extLst>
          </xdr:cNvPr>
          <xdr:cNvGrpSpPr/>
        </xdr:nvGrpSpPr>
        <xdr:grpSpPr>
          <a:xfrm>
            <a:off x="5600701" y="3486152"/>
            <a:ext cx="2318999" cy="1304922"/>
            <a:chOff x="5572126" y="2981327"/>
            <a:chExt cx="2318999" cy="1304922"/>
          </a:xfrm>
        </xdr:grpSpPr>
        <xdr:sp macro="" textlink="">
          <xdr:nvSpPr>
            <xdr:cNvPr id="72" name="テキスト ボックス 71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SpPr txBox="1"/>
          </xdr:nvSpPr>
          <xdr:spPr>
            <a:xfrm>
              <a:off x="6096001" y="3171824"/>
              <a:ext cx="1795124" cy="1114425"/>
            </a:xfrm>
            <a:prstGeom prst="rect">
              <a:avLst/>
            </a:prstGeom>
            <a:ln>
              <a:noFill/>
            </a:ln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900">
                  <a:latin typeface="メイリオ" panose="020B0604030504040204" pitchFamily="50" charset="-128"/>
                  <a:ea typeface="メイリオ" panose="020B0604030504040204" pitchFamily="50" charset="-128"/>
                </a:rPr>
                <a:t>テーブルの集計行と瓦以外の遺物を検索するために設けた列。</a:t>
              </a:r>
              <a:endParaRPr kumimoji="1" lang="en-US" altLang="ja-JP" sz="90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  <a:p>
              <a:r>
                <a:rPr kumimoji="1" lang="ja-JP" altLang="en-US" sz="900">
                  <a:latin typeface="メイリオ" panose="020B0604030504040204" pitchFamily="50" charset="-128"/>
                  <a:ea typeface="メイリオ" panose="020B0604030504040204" pitchFamily="50" charset="-128"/>
                </a:rPr>
                <a:t>印刷するときなどは非表示にしています。</a:t>
              </a:r>
            </a:p>
          </xdr:txBody>
        </xdr:sp>
        <xdr:cxnSp macro="">
          <xdr:nvCxnSpPr>
            <xdr:cNvPr id="73" name="曲線コネクタ 72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CxnSpPr/>
          </xdr:nvCxnSpPr>
          <xdr:spPr>
            <a:xfrm rot="10800000" flipV="1">
              <a:off x="5572126" y="3324225"/>
              <a:ext cx="619125" cy="304800"/>
            </a:xfrm>
            <a:prstGeom prst="curvedConnector3">
              <a:avLst>
                <a:gd name="adj1" fmla="val 50000"/>
              </a:avLst>
            </a:prstGeom>
            <a:ln>
              <a:solidFill>
                <a:schemeClr val="accent6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6" name="カギ線コネクタ 105">
              <a:extLst>
                <a:ext uri="{FF2B5EF4-FFF2-40B4-BE49-F238E27FC236}">
                  <a16:creationId xmlns:a16="http://schemas.microsoft.com/office/drawing/2014/main" id="{00000000-0008-0000-0200-00006A000000}"/>
                </a:ext>
              </a:extLst>
            </xdr:cNvPr>
            <xdr:cNvCxnSpPr/>
          </xdr:nvCxnSpPr>
          <xdr:spPr>
            <a:xfrm rot="10800000">
              <a:off x="5572134" y="2981327"/>
              <a:ext cx="581017" cy="533398"/>
            </a:xfrm>
            <a:prstGeom prst="bentConnector3">
              <a:avLst>
                <a:gd name="adj1" fmla="val 23770"/>
              </a:avLst>
            </a:prstGeom>
            <a:ln>
              <a:solidFill>
                <a:schemeClr val="accent6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9</xdr:col>
      <xdr:colOff>9525</xdr:colOff>
      <xdr:row>53</xdr:row>
      <xdr:rowOff>123825</xdr:rowOff>
    </xdr:from>
    <xdr:to>
      <xdr:col>10</xdr:col>
      <xdr:colOff>589598</xdr:colOff>
      <xdr:row>57</xdr:row>
      <xdr:rowOff>75248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0220325"/>
          <a:ext cx="1284923" cy="713423"/>
        </a:xfrm>
        <a:prstGeom prst="rect">
          <a:avLst/>
        </a:prstGeom>
        <a:ln>
          <a:solidFill>
            <a:schemeClr val="accent6"/>
          </a:solidFill>
        </a:ln>
      </xdr:spPr>
    </xdr:pic>
    <xdr:clientData/>
  </xdr:twoCellAnchor>
  <xdr:twoCellAnchor editAs="oneCell">
    <xdr:from>
      <xdr:col>23</xdr:col>
      <xdr:colOff>424040</xdr:colOff>
      <xdr:row>3</xdr:row>
      <xdr:rowOff>43367</xdr:rowOff>
    </xdr:from>
    <xdr:to>
      <xdr:col>25</xdr:col>
      <xdr:colOff>527180</xdr:colOff>
      <xdr:row>6</xdr:row>
      <xdr:rowOff>28275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9949" y="649503"/>
          <a:ext cx="1488595" cy="591045"/>
        </a:xfrm>
        <a:prstGeom prst="rect">
          <a:avLst/>
        </a:prstGeom>
        <a:ln>
          <a:solidFill>
            <a:schemeClr val="accent6"/>
          </a:solidFill>
        </a:ln>
      </xdr:spPr>
    </xdr:pic>
    <xdr:clientData/>
  </xdr:twoCellAnchor>
  <xdr:twoCellAnchor editAs="oneCell">
    <xdr:from>
      <xdr:col>16</xdr:col>
      <xdr:colOff>201574</xdr:colOff>
      <xdr:row>8</xdr:row>
      <xdr:rowOff>27137</xdr:rowOff>
    </xdr:from>
    <xdr:to>
      <xdr:col>20</xdr:col>
      <xdr:colOff>16896</xdr:colOff>
      <xdr:row>13</xdr:row>
      <xdr:rowOff>8088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8199" y="1551137"/>
          <a:ext cx="2558522" cy="933451"/>
        </a:xfrm>
        <a:prstGeom prst="rect">
          <a:avLst/>
        </a:prstGeom>
      </xdr:spPr>
    </xdr:pic>
    <xdr:clientData/>
  </xdr:twoCellAnchor>
  <xdr:twoCellAnchor>
    <xdr:from>
      <xdr:col>20</xdr:col>
      <xdr:colOff>584263</xdr:colOff>
      <xdr:row>5</xdr:row>
      <xdr:rowOff>130671</xdr:rowOff>
    </xdr:from>
    <xdr:to>
      <xdr:col>24</xdr:col>
      <xdr:colOff>477738</xdr:colOff>
      <xdr:row>14</xdr:row>
      <xdr:rowOff>149442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/>
      </xdr:nvGrpSpPr>
      <xdr:grpSpPr>
        <a:xfrm>
          <a:off x="14424088" y="1083171"/>
          <a:ext cx="2636675" cy="1733271"/>
          <a:chOff x="5168859" y="11966679"/>
          <a:chExt cx="2625173" cy="1805158"/>
        </a:xfrm>
      </xdr:grpSpPr>
      <xdr:pic>
        <xdr:nvPicPr>
          <xdr:cNvPr id="20" name="図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68859" y="11966679"/>
            <a:ext cx="1090263" cy="1805158"/>
          </a:xfrm>
          <a:prstGeom prst="rect">
            <a:avLst/>
          </a:prstGeom>
          <a:ln>
            <a:solidFill>
              <a:schemeClr val="accent6"/>
            </a:solidFill>
          </a:ln>
        </xdr:spPr>
      </xdr:pic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CxnSpPr/>
        </xdr:nvCxnSpPr>
        <xdr:spPr>
          <a:xfrm flipH="1">
            <a:off x="5988243" y="12710392"/>
            <a:ext cx="459379" cy="38877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 txBox="1"/>
        </xdr:nvSpPr>
        <xdr:spPr>
          <a:xfrm>
            <a:off x="6418463" y="12541860"/>
            <a:ext cx="1375569" cy="5930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</a:rPr>
              <a:t>▼ボタンをクリックすると入力候補が出ます</a:t>
            </a:r>
          </a:p>
        </xdr:txBody>
      </xdr:sp>
    </xdr:grpSp>
    <xdr:clientData/>
  </xdr:twoCellAnchor>
  <xdr:twoCellAnchor>
    <xdr:from>
      <xdr:col>17</xdr:col>
      <xdr:colOff>300142</xdr:colOff>
      <xdr:row>18</xdr:row>
      <xdr:rowOff>79848</xdr:rowOff>
    </xdr:from>
    <xdr:to>
      <xdr:col>22</xdr:col>
      <xdr:colOff>361372</xdr:colOff>
      <xdr:row>25</xdr:row>
      <xdr:rowOff>121646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pSpPr/>
      </xdr:nvGrpSpPr>
      <xdr:grpSpPr>
        <a:xfrm>
          <a:off x="12082567" y="3508848"/>
          <a:ext cx="3490230" cy="1375298"/>
          <a:chOff x="1010817" y="14472168"/>
          <a:chExt cx="3511613" cy="1409700"/>
        </a:xfrm>
      </xdr:grpSpPr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GrpSpPr/>
        </xdr:nvGrpSpPr>
        <xdr:grpSpPr>
          <a:xfrm>
            <a:off x="1010817" y="14472168"/>
            <a:ext cx="3511613" cy="1409700"/>
            <a:chOff x="1010817" y="14472168"/>
            <a:chExt cx="3511613" cy="1409700"/>
          </a:xfrm>
        </xdr:grpSpPr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010817" y="14472168"/>
              <a:ext cx="1152525" cy="1409700"/>
            </a:xfrm>
            <a:prstGeom prst="rect">
              <a:avLst/>
            </a:prstGeom>
          </xdr:spPr>
        </xdr:pic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760305" y="15356633"/>
              <a:ext cx="1762125" cy="438150"/>
            </a:xfrm>
            <a:prstGeom prst="rect">
              <a:avLst/>
            </a:prstGeom>
          </xdr:spPr>
        </xdr:pic>
      </xdr:grpSp>
      <xdr:cxnSp macro="">
        <xdr:nvCxnSpPr>
          <xdr:cNvPr id="36" name="直線矢印コネクタ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CxnSpPr/>
        </xdr:nvCxnSpPr>
        <xdr:spPr>
          <a:xfrm flipH="1">
            <a:off x="2031352" y="15580179"/>
            <a:ext cx="563725" cy="0"/>
          </a:xfrm>
          <a:prstGeom prst="straightConnector1">
            <a:avLst/>
          </a:prstGeom>
          <a:ln>
            <a:solidFill>
              <a:schemeClr val="accent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284581</xdr:colOff>
      <xdr:row>27</xdr:row>
      <xdr:rowOff>183635</xdr:rowOff>
    </xdr:from>
    <xdr:to>
      <xdr:col>25</xdr:col>
      <xdr:colOff>243879</xdr:colOff>
      <xdr:row>30</xdr:row>
      <xdr:rowOff>51453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pSpPr/>
      </xdr:nvGrpSpPr>
      <xdr:grpSpPr>
        <a:xfrm>
          <a:off x="10695406" y="5327135"/>
          <a:ext cx="6817298" cy="439318"/>
          <a:chOff x="1214926" y="16659031"/>
          <a:chExt cx="6802062" cy="447091"/>
        </a:xfrm>
      </xdr:grpSpPr>
      <xdr:pic>
        <xdr:nvPicPr>
          <xdr:cNvPr id="32" name="図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01583" y="16659031"/>
            <a:ext cx="3915405" cy="393541"/>
          </a:xfrm>
          <a:prstGeom prst="rect">
            <a:avLst/>
          </a:prstGeom>
        </xdr:spPr>
      </xdr:pic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 txBox="1"/>
        </xdr:nvSpPr>
        <xdr:spPr>
          <a:xfrm>
            <a:off x="1214926" y="16775663"/>
            <a:ext cx="2420125" cy="3304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</a:rPr>
              <a:t>各列のデータの個数が集計される設定です</a:t>
            </a:r>
          </a:p>
        </xdr:txBody>
      </xdr:sp>
      <xdr:cxnSp macro="">
        <xdr:nvCxnSpPr>
          <xdr:cNvPr id="56" name="直線矢印コネクタ 55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CxnSpPr/>
        </xdr:nvCxnSpPr>
        <xdr:spPr>
          <a:xfrm>
            <a:off x="3576734" y="16940893"/>
            <a:ext cx="563725" cy="0"/>
          </a:xfrm>
          <a:prstGeom prst="straightConnector1">
            <a:avLst/>
          </a:prstGeom>
          <a:ln>
            <a:solidFill>
              <a:schemeClr val="accent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114299</xdr:colOff>
      <xdr:row>29</xdr:row>
      <xdr:rowOff>171450</xdr:rowOff>
    </xdr:from>
    <xdr:to>
      <xdr:col>11</xdr:col>
      <xdr:colOff>447675</xdr:colOff>
      <xdr:row>34</xdr:row>
      <xdr:rowOff>28575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2171699" y="5695950"/>
          <a:ext cx="5819776" cy="809625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データを追加するときは、入力済の列・行の次のセルに入力すると、自動的にテーブル範囲が広がり、書式が適用されます。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集計行などを最終行・列に設定しているときは、行・列を挿入して入力します。</a:t>
          </a:r>
        </a:p>
      </xdr:txBody>
    </xdr:sp>
    <xdr:clientData/>
  </xdr:twoCellAnchor>
  <xdr:twoCellAnchor>
    <xdr:from>
      <xdr:col>0</xdr:col>
      <xdr:colOff>350025</xdr:colOff>
      <xdr:row>24</xdr:row>
      <xdr:rowOff>102376</xdr:rowOff>
    </xdr:from>
    <xdr:to>
      <xdr:col>3</xdr:col>
      <xdr:colOff>133350</xdr:colOff>
      <xdr:row>32</xdr:row>
      <xdr:rowOff>45431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pSpPr/>
      </xdr:nvGrpSpPr>
      <xdr:grpSpPr>
        <a:xfrm>
          <a:off x="350025" y="4674376"/>
          <a:ext cx="1840725" cy="1467055"/>
          <a:chOff x="350025" y="4674376"/>
          <a:chExt cx="1840725" cy="1467055"/>
        </a:xfrm>
      </xdr:grpSpPr>
      <xdr:pic>
        <xdr:nvPicPr>
          <xdr:cNvPr id="47" name="図 4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0025" y="4674376"/>
            <a:ext cx="1600424" cy="1467055"/>
          </a:xfrm>
          <a:prstGeom prst="rect">
            <a:avLst/>
          </a:prstGeom>
          <a:ln>
            <a:solidFill>
              <a:schemeClr val="accent6"/>
            </a:solidFill>
          </a:ln>
        </xdr:spPr>
      </xdr:pic>
      <xdr:cxnSp macro="">
        <xdr:nvCxnSpPr>
          <xdr:cNvPr id="51" name="直線矢印コネクタ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CxnSpPr/>
        </xdr:nvCxnSpPr>
        <xdr:spPr>
          <a:xfrm flipH="1" flipV="1">
            <a:off x="1685925" y="5429250"/>
            <a:ext cx="504825" cy="361950"/>
          </a:xfrm>
          <a:prstGeom prst="straightConnector1">
            <a:avLst/>
          </a:prstGeom>
          <a:ln>
            <a:solidFill>
              <a:schemeClr val="accent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66676</xdr:colOff>
      <xdr:row>24</xdr:row>
      <xdr:rowOff>38100</xdr:rowOff>
    </xdr:from>
    <xdr:to>
      <xdr:col>7</xdr:col>
      <xdr:colOff>266921</xdr:colOff>
      <xdr:row>29</xdr:row>
      <xdr:rowOff>171450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pSpPr/>
      </xdr:nvGrpSpPr>
      <xdr:grpSpPr>
        <a:xfrm>
          <a:off x="3495676" y="4610100"/>
          <a:ext cx="1571845" cy="1085850"/>
          <a:chOff x="3495676" y="4610100"/>
          <a:chExt cx="1571845" cy="1085850"/>
        </a:xfrm>
      </xdr:grpSpPr>
      <xdr:pic>
        <xdr:nvPicPr>
          <xdr:cNvPr id="46" name="図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95676" y="4610100"/>
            <a:ext cx="1571845" cy="1028844"/>
          </a:xfrm>
          <a:prstGeom prst="rect">
            <a:avLst/>
          </a:prstGeom>
          <a:ln>
            <a:solidFill>
              <a:schemeClr val="accent6"/>
            </a:solidFill>
          </a:ln>
        </xdr:spPr>
      </xdr:pic>
      <xdr:cxnSp macro="">
        <xdr:nvCxnSpPr>
          <xdr:cNvPr id="53" name="直線矢印コネクタ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CxnSpPr/>
        </xdr:nvCxnSpPr>
        <xdr:spPr>
          <a:xfrm flipV="1">
            <a:off x="3895725" y="5457825"/>
            <a:ext cx="285750" cy="238125"/>
          </a:xfrm>
          <a:prstGeom prst="straightConnector1">
            <a:avLst/>
          </a:prstGeom>
          <a:ln>
            <a:solidFill>
              <a:schemeClr val="accent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743754</xdr:colOff>
      <xdr:row>32</xdr:row>
      <xdr:rowOff>0</xdr:rowOff>
    </xdr:from>
    <xdr:to>
      <xdr:col>16</xdr:col>
      <xdr:colOff>294121</xdr:colOff>
      <xdr:row>33</xdr:row>
      <xdr:rowOff>134663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10373529" y="6096000"/>
          <a:ext cx="1017217" cy="325163"/>
        </a:xfrm>
        <a:prstGeom prst="round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入力について</a:t>
          </a:r>
        </a:p>
      </xdr:txBody>
    </xdr:sp>
    <xdr:clientData/>
  </xdr:twoCellAnchor>
  <xdr:twoCellAnchor editAs="oneCell">
    <xdr:from>
      <xdr:col>19</xdr:col>
      <xdr:colOff>101081</xdr:colOff>
      <xdr:row>41</xdr:row>
      <xdr:rowOff>20955</xdr:rowOff>
    </xdr:from>
    <xdr:to>
      <xdr:col>20</xdr:col>
      <xdr:colOff>158231</xdr:colOff>
      <xdr:row>43</xdr:row>
      <xdr:rowOff>1905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6081" y="8304819"/>
          <a:ext cx="749877" cy="385041"/>
        </a:xfrm>
        <a:prstGeom prst="rect">
          <a:avLst/>
        </a:prstGeom>
      </xdr:spPr>
    </xdr:pic>
    <xdr:clientData/>
  </xdr:twoCellAnchor>
  <xdr:twoCellAnchor editAs="oneCell">
    <xdr:from>
      <xdr:col>23</xdr:col>
      <xdr:colOff>475096</xdr:colOff>
      <xdr:row>38</xdr:row>
      <xdr:rowOff>95250</xdr:rowOff>
    </xdr:from>
    <xdr:to>
      <xdr:col>24</xdr:col>
      <xdr:colOff>465571</xdr:colOff>
      <xdr:row>40</xdr:row>
      <xdr:rowOff>123825</xdr:rowOff>
    </xdr:to>
    <xdr:pic>
      <xdr:nvPicPr>
        <xdr:cNvPr id="76" name="図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005" y="7772977"/>
          <a:ext cx="683202" cy="432666"/>
        </a:xfrm>
        <a:prstGeom prst="rect">
          <a:avLst/>
        </a:prstGeom>
      </xdr:spPr>
    </xdr:pic>
    <xdr:clientData/>
  </xdr:twoCellAnchor>
  <xdr:twoCellAnchor editAs="oneCell">
    <xdr:from>
      <xdr:col>22</xdr:col>
      <xdr:colOff>360796</xdr:colOff>
      <xdr:row>38</xdr:row>
      <xdr:rowOff>95250</xdr:rowOff>
    </xdr:from>
    <xdr:to>
      <xdr:col>23</xdr:col>
      <xdr:colOff>351271</xdr:colOff>
      <xdr:row>40</xdr:row>
      <xdr:rowOff>142875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/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50" r="6579"/>
        <a:stretch/>
      </xdr:blipFill>
      <xdr:spPr bwMode="auto">
        <a:xfrm>
          <a:off x="15773978" y="7772977"/>
          <a:ext cx="683202" cy="4517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18</xdr:col>
      <xdr:colOff>560820</xdr:colOff>
      <xdr:row>58</xdr:row>
      <xdr:rowOff>19050</xdr:rowOff>
    </xdr:from>
    <xdr:to>
      <xdr:col>20</xdr:col>
      <xdr:colOff>84571</xdr:colOff>
      <xdr:row>59</xdr:row>
      <xdr:rowOff>95250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/>
      </xdr:nvSpPr>
      <xdr:spPr>
        <a:xfrm>
          <a:off x="13203093" y="11737686"/>
          <a:ext cx="909205" cy="278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陶磁器入力例</a:t>
          </a:r>
        </a:p>
      </xdr:txBody>
    </xdr:sp>
    <xdr:clientData/>
  </xdr:twoCellAnchor>
  <xdr:twoCellAnchor>
    <xdr:from>
      <xdr:col>18</xdr:col>
      <xdr:colOff>581027</xdr:colOff>
      <xdr:row>59</xdr:row>
      <xdr:rowOff>161925</xdr:rowOff>
    </xdr:from>
    <xdr:to>
      <xdr:col>20</xdr:col>
      <xdr:colOff>323850</xdr:colOff>
      <xdr:row>61</xdr:row>
      <xdr:rowOff>57150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/>
      </xdr:nvSpPr>
      <xdr:spPr>
        <a:xfrm>
          <a:off x="13049252" y="11401425"/>
          <a:ext cx="1114423" cy="276225"/>
        </a:xfrm>
        <a:prstGeom prst="rect">
          <a:avLst/>
        </a:prstGeom>
        <a:noFill/>
        <a:ln w="952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肥前系  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器種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18</xdr:col>
      <xdr:colOff>596324</xdr:colOff>
      <xdr:row>61</xdr:row>
      <xdr:rowOff>142875</xdr:rowOff>
    </xdr:from>
    <xdr:to>
      <xdr:col>23</xdr:col>
      <xdr:colOff>475096</xdr:colOff>
      <xdr:row>63</xdr:row>
      <xdr:rowOff>38100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/>
      </xdr:nvSpPr>
      <xdr:spPr>
        <a:xfrm>
          <a:off x="13238597" y="12467648"/>
          <a:ext cx="3342408" cy="299316"/>
        </a:xfrm>
        <a:prstGeom prst="rect">
          <a:avLst/>
        </a:prstGeom>
        <a:noFill/>
        <a:ln w="952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在地系  ●</a:t>
          </a: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産地</a:t>
          </a: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器種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産地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)…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例：●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小代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●蓋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網田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21</xdr:col>
      <xdr:colOff>408420</xdr:colOff>
      <xdr:row>64</xdr:row>
      <xdr:rowOff>95249</xdr:rowOff>
    </xdr:from>
    <xdr:to>
      <xdr:col>23</xdr:col>
      <xdr:colOff>560821</xdr:colOff>
      <xdr:row>67</xdr:row>
      <xdr:rowOff>95250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pSpPr/>
      </xdr:nvGrpSpPr>
      <xdr:grpSpPr>
        <a:xfrm>
          <a:off x="14934045" y="12287249"/>
          <a:ext cx="1524001" cy="571501"/>
          <a:chOff x="10410825" y="14859000"/>
          <a:chExt cx="1504950" cy="552450"/>
        </a:xfrm>
      </xdr:grpSpPr>
      <xdr:sp macro="" textlink="">
        <xdr:nvSpPr>
          <xdr:cNvPr id="83" name="テキスト ボックス 82">
            <a:extLst>
              <a:ext uri="{FF2B5EF4-FFF2-40B4-BE49-F238E27FC236}">
                <a16:creationId xmlns:a16="http://schemas.microsoft.com/office/drawing/2014/main" id="{00000000-0008-0000-0200-000053000000}"/>
              </a:ext>
            </a:extLst>
          </xdr:cNvPr>
          <xdr:cNvSpPr txBox="1"/>
        </xdr:nvSpPr>
        <xdr:spPr>
          <a:xfrm>
            <a:off x="10410825" y="14859000"/>
            <a:ext cx="1504950" cy="552450"/>
          </a:xfrm>
          <a:prstGeom prst="rect">
            <a:avLst/>
          </a:prstGeom>
          <a:noFill/>
          <a:ln w="9525" cmpd="sng">
            <a:solidFill>
              <a:schemeClr val="accent6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</a:rPr>
              <a:t>国産  </a:t>
            </a:r>
            <a:r>
              <a:rPr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●</a:t>
            </a:r>
            <a:r>
              <a:rPr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器種</a:t>
            </a:r>
            <a:r>
              <a:rPr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(</a:t>
            </a:r>
            <a:r>
              <a:rPr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産地 </a:t>
            </a:r>
            <a:r>
              <a:rPr lang="ja-JP" altLang="en-US" sz="900" u="sng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種別</a:t>
            </a:r>
            <a:r>
              <a:rPr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)</a:t>
            </a:r>
          </a:p>
          <a:p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　白磁など  </a:t>
            </a:r>
            <a:endPara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cxnSp macro="">
        <xdr:nvCxnSpPr>
          <xdr:cNvPr id="62" name="直線矢印コネクタ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CxnSpPr/>
        </xdr:nvCxnSpPr>
        <xdr:spPr>
          <a:xfrm flipV="1">
            <a:off x="11332112" y="15089188"/>
            <a:ext cx="150990" cy="101992"/>
          </a:xfrm>
          <a:prstGeom prst="straightConnector1">
            <a:avLst/>
          </a:prstGeom>
          <a:ln>
            <a:solidFill>
              <a:schemeClr val="accent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183542</xdr:colOff>
      <xdr:row>55</xdr:row>
      <xdr:rowOff>66675</xdr:rowOff>
    </xdr:from>
    <xdr:to>
      <xdr:col>23</xdr:col>
      <xdr:colOff>203314</xdr:colOff>
      <xdr:row>60</xdr:row>
      <xdr:rowOff>124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6724" y="11179175"/>
          <a:ext cx="712499" cy="943676"/>
        </a:xfrm>
        <a:prstGeom prst="rect">
          <a:avLst/>
        </a:prstGeom>
      </xdr:spPr>
    </xdr:pic>
    <xdr:clientData/>
  </xdr:twoCellAnchor>
  <xdr:twoCellAnchor>
    <xdr:from>
      <xdr:col>23</xdr:col>
      <xdr:colOff>438192</xdr:colOff>
      <xdr:row>53</xdr:row>
      <xdr:rowOff>28575</xdr:rowOff>
    </xdr:from>
    <xdr:to>
      <xdr:col>24</xdr:col>
      <xdr:colOff>578787</xdr:colOff>
      <xdr:row>59</xdr:row>
      <xdr:rowOff>188432</xdr:rowOff>
    </xdr:to>
    <xdr:pic>
      <xdr:nvPicPr>
        <xdr:cNvPr id="86" name="図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4101" y="10736984"/>
          <a:ext cx="833322" cy="1372130"/>
        </a:xfrm>
        <a:prstGeom prst="rect">
          <a:avLst/>
        </a:prstGeom>
      </xdr:spPr>
    </xdr:pic>
    <xdr:clientData/>
  </xdr:twoCellAnchor>
  <xdr:twoCellAnchor editAs="oneCell">
    <xdr:from>
      <xdr:col>24</xdr:col>
      <xdr:colOff>265546</xdr:colOff>
      <xdr:row>62</xdr:row>
      <xdr:rowOff>114300</xdr:rowOff>
    </xdr:from>
    <xdr:to>
      <xdr:col>25</xdr:col>
      <xdr:colOff>519745</xdr:colOff>
      <xdr:row>69</xdr:row>
      <xdr:rowOff>154134</xdr:rowOff>
    </xdr:to>
    <xdr:pic>
      <xdr:nvPicPr>
        <xdr:cNvPr id="94" name="図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4182" y="12641118"/>
          <a:ext cx="946927" cy="1454152"/>
        </a:xfrm>
        <a:prstGeom prst="rect">
          <a:avLst/>
        </a:prstGeom>
      </xdr:spPr>
    </xdr:pic>
    <xdr:clientData/>
  </xdr:twoCellAnchor>
  <xdr:twoCellAnchor>
    <xdr:from>
      <xdr:col>23</xdr:col>
      <xdr:colOff>586798</xdr:colOff>
      <xdr:row>66</xdr:row>
      <xdr:rowOff>9525</xdr:rowOff>
    </xdr:from>
    <xdr:to>
      <xdr:col>24</xdr:col>
      <xdr:colOff>198871</xdr:colOff>
      <xdr:row>66</xdr:row>
      <xdr:rowOff>10260</xdr:rowOff>
    </xdr:to>
    <xdr:cxnSp macro="">
      <xdr:nvCxnSpPr>
        <xdr:cNvPr id="99" name="直線矢印コネクタ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CxnSpPr/>
      </xdr:nvCxnSpPr>
      <xdr:spPr>
        <a:xfrm flipV="1">
          <a:off x="16692707" y="13344525"/>
          <a:ext cx="304800" cy="735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322696</xdr:colOff>
      <xdr:row>58</xdr:row>
      <xdr:rowOff>95250</xdr:rowOff>
    </xdr:from>
    <xdr:to>
      <xdr:col>22</xdr:col>
      <xdr:colOff>36946</xdr:colOff>
      <xdr:row>60</xdr:row>
      <xdr:rowOff>67411</xdr:rowOff>
    </xdr:to>
    <xdr:cxnSp macro="">
      <xdr:nvCxnSpPr>
        <xdr:cNvPr id="102" name="直線矢印コネクタ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CxnSpPr/>
      </xdr:nvCxnSpPr>
      <xdr:spPr>
        <a:xfrm flipV="1">
          <a:off x="14350423" y="11813886"/>
          <a:ext cx="1099705" cy="376252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627620</xdr:colOff>
      <xdr:row>39</xdr:row>
      <xdr:rowOff>168728</xdr:rowOff>
    </xdr:from>
    <xdr:to>
      <xdr:col>22</xdr:col>
      <xdr:colOff>224725</xdr:colOff>
      <xdr:row>39</xdr:row>
      <xdr:rowOff>169463</xdr:rowOff>
    </xdr:to>
    <xdr:cxnSp macro="">
      <xdr:nvCxnSpPr>
        <xdr:cNvPr id="105" name="直線矢印コネクタ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CxnSpPr/>
      </xdr:nvCxnSpPr>
      <xdr:spPr>
        <a:xfrm flipV="1">
          <a:off x="15153245" y="7598228"/>
          <a:ext cx="282905" cy="735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247650</xdr:colOff>
      <xdr:row>45</xdr:row>
      <xdr:rowOff>19050</xdr:rowOff>
    </xdr:from>
    <xdr:to>
      <xdr:col>26</xdr:col>
      <xdr:colOff>523875</xdr:colOff>
      <xdr:row>49</xdr:row>
      <xdr:rowOff>85725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4087475" y="8591550"/>
          <a:ext cx="4391025" cy="828675"/>
        </a:xfrm>
        <a:prstGeom prst="rect">
          <a:avLst/>
        </a:prstGeom>
        <a:solidFill>
          <a:schemeClr val="lt1"/>
        </a:solidFill>
        <a:ln w="952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コンテナの外ラベルと内ラベルの内容が一致　→例：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宇土櫓Ⅱ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コンテナの外ラベルと内ラベルの内容が異なる→例：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宇土櫓Ⅱ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)(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外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)(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熊本城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)(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内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袋に収納されラベルが同梱されている場合　　→例：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&lt;</a:t>
          </a:r>
          <a:r>
            <a:rPr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宇土櫓Ⅱ</a:t>
          </a:r>
          <a:r>
            <a:rPr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&gt;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テーブル110" displayName="テーブル110" ref="B6:EA58" totalsRowCount="1" headerRowDxfId="268" dataDxfId="267">
  <autoFilter ref="B6:EA57" xr:uid="{00000000-0009-0000-0100-000009000000}"/>
  <tableColumns count="130">
    <tableColumn id="1" xr3:uid="{00000000-0010-0000-0000-000001000000}" name="コンテナ番号" totalsRowLabel="集計" dataDxfId="266" totalsRowDxfId="265"/>
    <tableColumn id="2" xr3:uid="{00000000-0010-0000-0000-000002000000}" name="枝番号" totalsRowFunction="count" dataDxfId="264" totalsRowDxfId="263"/>
    <tableColumn id="3" xr3:uid="{00000000-0010-0000-0000-000003000000}" name="選" totalsRowFunction="count" dataDxfId="262" totalsRowDxfId="261"/>
    <tableColumn id="4" xr3:uid="{00000000-0010-0000-0000-000004000000}" name="没" totalsRowFunction="count" dataDxfId="260" totalsRowDxfId="259"/>
    <tableColumn id="5" xr3:uid="{00000000-0010-0000-0000-000005000000}" name="現場名" totalsRowFunction="count" dataDxfId="258" totalsRowDxfId="257"/>
    <tableColumn id="6" xr3:uid="{00000000-0010-0000-0000-000006000000}" name="遺構名" totalsRowFunction="count" dataDxfId="256" totalsRowDxfId="255"/>
    <tableColumn id="7" xr3:uid="{00000000-0010-0000-0000-000007000000}" name="層位" totalsRowFunction="count" dataDxfId="254" totalsRowDxfId="253"/>
    <tableColumn id="8" xr3:uid="{00000000-0010-0000-0000-000008000000}" name="日付" totalsRowFunction="count" dataDxfId="252" totalsRowDxfId="251"/>
    <tableColumn id="9" xr3:uid="{00000000-0010-0000-0000-000009000000}" name="漆_x000a_喰" totalsRowFunction="count" dataDxfId="250" totalsRowDxfId="249"/>
    <tableColumn id="10" xr3:uid="{00000000-0010-0000-0000-00000A000000}" name="コ_x000a_ビ_x000a_キ" totalsRowFunction="count" dataDxfId="248" totalsRowDxfId="247"/>
    <tableColumn id="11" xr3:uid="{00000000-0010-0000-0000-00000B000000}" name="修_x000a_補_x000a_瓦" totalsRowFunction="count" dataDxfId="246" totalsRowDxfId="245"/>
    <tableColumn id="12" xr3:uid="{00000000-0010-0000-0000-00000C000000}" name="焼_x000a_損" totalsRowFunction="count" dataDxfId="244" totalsRowDxfId="243"/>
    <tableColumn id="13" xr3:uid="{00000000-0010-0000-0000-00000D000000}" name="軒丸" totalsRowFunction="count" dataDxfId="242" totalsRowDxfId="241"/>
    <tableColumn id="14" xr3:uid="{00000000-0010-0000-0000-00000E000000}" name="軒平" totalsRowFunction="count" dataDxfId="240" totalsRowDxfId="239"/>
    <tableColumn id="15" xr3:uid="{00000000-0010-0000-0000-00000F000000}" name="丸" totalsRowFunction="count" dataDxfId="238" totalsRowDxfId="237"/>
    <tableColumn id="16" xr3:uid="{00000000-0010-0000-0000-000010000000}" name="平" totalsRowFunction="count" dataDxfId="236" totalsRowDxfId="235"/>
    <tableColumn id="17" xr3:uid="{00000000-0010-0000-0000-000011000000}" name="鬼" totalsRowFunction="count" dataDxfId="234" totalsRowDxfId="233"/>
    <tableColumn id="130" xr3:uid="{00000000-0010-0000-0000-000082000000}" name="鯱" totalsRowFunction="count" dataDxfId="232" totalsRowDxfId="231"/>
    <tableColumn id="18" xr3:uid="{00000000-0010-0000-0000-000012000000}" name="隅木鬼・蓋" totalsRowFunction="count" dataDxfId="230" totalsRowDxfId="229"/>
    <tableColumn id="19" xr3:uid="{00000000-0010-0000-0000-000013000000}" name="棟" totalsRowFunction="count" dataDxfId="228" totalsRowDxfId="227"/>
    <tableColumn id="20" xr3:uid="{00000000-0010-0000-0000-000014000000}" name="鳥衾" totalsRowFunction="count" dataDxfId="226" totalsRowDxfId="225"/>
    <tableColumn id="21" xr3:uid="{00000000-0010-0000-0000-000015000000}" name="雁振" totalsRowFunction="count" dataDxfId="224" totalsRowDxfId="223"/>
    <tableColumn id="22" xr3:uid="{00000000-0010-0000-0000-000016000000}" name="輪違" totalsRowFunction="count" dataDxfId="222" totalsRowDxfId="221"/>
    <tableColumn id="23" xr3:uid="{00000000-0010-0000-0000-000017000000}" name="塀" totalsRowFunction="count" dataDxfId="220" totalsRowDxfId="219"/>
    <tableColumn id="24" xr3:uid="{00000000-0010-0000-0000-000018000000}" name="板塀" totalsRowFunction="count" dataDxfId="218" totalsRowDxfId="217"/>
    <tableColumn id="25" xr3:uid="{00000000-0010-0000-0000-000019000000}" name="目板桟" totalsRowFunction="count" dataDxfId="216" totalsRowDxfId="215"/>
    <tableColumn id="26" xr3:uid="{00000000-0010-0000-0000-00001A000000}" name="桟" totalsRowFunction="count" dataDxfId="214" totalsRowDxfId="213"/>
    <tableColumn id="27" xr3:uid="{00000000-0010-0000-0000-00001B000000}" name="軒目板桟" totalsRowFunction="count" dataDxfId="212" totalsRowDxfId="211"/>
    <tableColumn id="28" xr3:uid="{00000000-0010-0000-0000-00001C000000}" name="軒桟" totalsRowFunction="count" dataDxfId="210" totalsRowDxfId="209"/>
    <tableColumn id="29" xr3:uid="{00000000-0010-0000-0000-00001D000000}" name="熨斗" totalsRowFunction="count" dataDxfId="208" totalsRowDxfId="207"/>
    <tableColumn id="30" xr3:uid="{00000000-0010-0000-0000-00001E000000}" name="滴水" totalsRowFunction="count" dataDxfId="206" totalsRowDxfId="205"/>
    <tableColumn id="31" xr3:uid="{00000000-0010-0000-0000-00001F000000}" name="谷丸" totalsRowFunction="count" dataDxfId="204" totalsRowDxfId="203"/>
    <tableColumn id="32" xr3:uid="{00000000-0010-0000-0000-000020000000}" name="谷平" totalsRowFunction="count" dataDxfId="202" totalsRowDxfId="201"/>
    <tableColumn id="33" xr3:uid="{00000000-0010-0000-0000-000021000000}" name="雨落" totalsRowFunction="count" dataDxfId="200" totalsRowDxfId="199"/>
    <tableColumn id="34" xr3:uid="{00000000-0010-0000-0000-000022000000}" name="道具" totalsRowFunction="count" dataDxfId="198" totalsRowDxfId="197"/>
    <tableColumn id="35" xr3:uid="{00000000-0010-0000-0000-000023000000}" name="片(瓦)" totalsRowFunction="count" dataDxfId="196" totalsRowDxfId="195"/>
    <tableColumn id="36" xr3:uid="{00000000-0010-0000-0000-000024000000}" name="角釘" totalsRowFunction="count" dataDxfId="194" totalsRowDxfId="193"/>
    <tableColumn id="37" xr3:uid="{00000000-0010-0000-0000-000025000000}" name="丸釘" totalsRowFunction="count" dataDxfId="192" totalsRowDxfId="191"/>
    <tableColumn id="38" xr3:uid="{00000000-0010-0000-0000-000026000000}" name="武器・_x000a_軍用品" totalsRowFunction="count" dataDxfId="190" totalsRowDxfId="189"/>
    <tableColumn id="39" xr3:uid="{00000000-0010-0000-0000-000027000000}" name="片(金)" totalsRowFunction="count" dataDxfId="188" totalsRowDxfId="187"/>
    <tableColumn id="40" xr3:uid="{00000000-0010-0000-0000-000028000000}" name="不明壷" totalsRowFunction="count" dataDxfId="186" totalsRowDxfId="185"/>
    <tableColumn id="41" xr3:uid="{00000000-0010-0000-0000-000029000000}" name="碗" totalsRowFunction="count" dataDxfId="184" totalsRowDxfId="183"/>
    <tableColumn id="42" xr3:uid="{00000000-0010-0000-0000-00002A000000}" name="皿" totalsRowFunction="count" dataDxfId="182" totalsRowDxfId="181"/>
    <tableColumn id="43" xr3:uid="{00000000-0010-0000-0000-00002B000000}" name="壺・甕" totalsRowFunction="count" dataDxfId="180" totalsRowDxfId="179"/>
    <tableColumn id="44" xr3:uid="{00000000-0010-0000-0000-00002C000000}" name="擂鉢" totalsRowFunction="count" dataDxfId="178" totalsRowDxfId="177"/>
    <tableColumn id="45" xr3:uid="{00000000-0010-0000-0000-00002D000000}" name="鉢" totalsRowFunction="count" dataDxfId="176" totalsRowDxfId="175"/>
    <tableColumn id="46" xr3:uid="{00000000-0010-0000-0000-00002E000000}" name="片口鉢" totalsRowFunction="count" dataDxfId="174" totalsRowDxfId="173"/>
    <tableColumn id="47" xr3:uid="{00000000-0010-0000-0000-00002F000000}" name="瓶" totalsRowFunction="count" dataDxfId="172" totalsRowDxfId="171"/>
    <tableColumn id="48" xr3:uid="{00000000-0010-0000-0000-000030000000}" name="土瓶" totalsRowFunction="count" dataDxfId="170" totalsRowDxfId="169"/>
    <tableColumn id="49" xr3:uid="{00000000-0010-0000-0000-000031000000}" name="急須" totalsRowFunction="count" dataDxfId="168" totalsRowDxfId="167"/>
    <tableColumn id="50" xr3:uid="{00000000-0010-0000-0000-000032000000}" name="片" totalsRowFunction="count" dataDxfId="166" totalsRowDxfId="165"/>
    <tableColumn id="51" xr3:uid="{00000000-0010-0000-0000-000033000000}" name="碗2" totalsRowFunction="count" dataDxfId="164" totalsRowDxfId="163"/>
    <tableColumn id="52" xr3:uid="{00000000-0010-0000-0000-000034000000}" name="皿3" totalsRowFunction="count" dataDxfId="162" totalsRowDxfId="161"/>
    <tableColumn id="53" xr3:uid="{00000000-0010-0000-0000-000035000000}" name="片4" totalsRowFunction="count" dataDxfId="160" totalsRowDxfId="159"/>
    <tableColumn id="54" xr3:uid="{00000000-0010-0000-0000-000036000000}" name="碗5" totalsRowFunction="count" dataDxfId="158" totalsRowDxfId="157"/>
    <tableColumn id="55" xr3:uid="{00000000-0010-0000-0000-000037000000}" name="皿6" totalsRowFunction="count" dataDxfId="156" totalsRowDxfId="155"/>
    <tableColumn id="56" xr3:uid="{00000000-0010-0000-0000-000038000000}" name="小坏" totalsRowFunction="count" dataDxfId="154" totalsRowDxfId="153"/>
    <tableColumn id="57" xr3:uid="{00000000-0010-0000-0000-000039000000}" name="徳利" totalsRowFunction="count" dataDxfId="152" totalsRowDxfId="151"/>
    <tableColumn id="58" xr3:uid="{00000000-0010-0000-0000-00003A000000}" name="瓶7" totalsRowFunction="count" dataDxfId="150" totalsRowDxfId="149"/>
    <tableColumn id="59" xr3:uid="{00000000-0010-0000-0000-00003B000000}" name="鉢8" totalsRowFunction="count" dataDxfId="148" totalsRowDxfId="147"/>
    <tableColumn id="60" xr3:uid="{00000000-0010-0000-0000-00003C000000}" name="片9" totalsRowFunction="count" dataDxfId="146" totalsRowDxfId="145"/>
    <tableColumn id="61" xr3:uid="{00000000-0010-0000-0000-00003D000000}" name="碗10" totalsRowFunction="count" dataDxfId="144" totalsRowDxfId="143"/>
    <tableColumn id="62" xr3:uid="{00000000-0010-0000-0000-00003E000000}" name="壺・甕11" totalsRowFunction="count" dataDxfId="142" totalsRowDxfId="141"/>
    <tableColumn id="63" xr3:uid="{00000000-0010-0000-0000-00003F000000}" name="擂鉢12" totalsRowFunction="count" dataDxfId="140" totalsRowDxfId="139"/>
    <tableColumn id="64" xr3:uid="{00000000-0010-0000-0000-000040000000}" name="土瓶13" totalsRowFunction="count" dataDxfId="138" totalsRowDxfId="137"/>
    <tableColumn id="65" xr3:uid="{00000000-0010-0000-0000-000041000000}" name="片14" totalsRowFunction="count" dataDxfId="136" totalsRowDxfId="135"/>
    <tableColumn id="66" xr3:uid="{00000000-0010-0000-0000-000042000000}" name="碗15" totalsRowFunction="count" dataDxfId="134" totalsRowDxfId="133"/>
    <tableColumn id="67" xr3:uid="{00000000-0010-0000-0000-000043000000}" name="皿16" totalsRowFunction="count" dataDxfId="132" totalsRowDxfId="131"/>
    <tableColumn id="68" xr3:uid="{00000000-0010-0000-0000-000044000000}" name="片17" totalsRowFunction="count" dataDxfId="130" totalsRowDxfId="129"/>
    <tableColumn id="69" xr3:uid="{00000000-0010-0000-0000-000045000000}" name="碗18" totalsRowFunction="count" dataDxfId="128" totalsRowDxfId="127"/>
    <tableColumn id="70" xr3:uid="{00000000-0010-0000-0000-000046000000}" name="皿19" totalsRowFunction="count" dataDxfId="126" totalsRowDxfId="125"/>
    <tableColumn id="71" xr3:uid="{00000000-0010-0000-0000-000047000000}" name="片20" totalsRowFunction="count" dataDxfId="124" totalsRowDxfId="123"/>
    <tableColumn id="72" xr3:uid="{00000000-0010-0000-0000-000048000000}" name="碗21" totalsRowFunction="count" dataDxfId="122" totalsRowDxfId="121"/>
    <tableColumn id="73" xr3:uid="{00000000-0010-0000-0000-000049000000}" name="鉢22" totalsRowFunction="count" dataDxfId="120" totalsRowDxfId="119"/>
    <tableColumn id="74" xr3:uid="{00000000-0010-0000-0000-00004A000000}" name="皿23" totalsRowFunction="count" dataDxfId="118" totalsRowDxfId="117"/>
    <tableColumn id="75" xr3:uid="{00000000-0010-0000-0000-00004B000000}" name="壺・甕24" totalsRowFunction="count" dataDxfId="116" totalsRowDxfId="115"/>
    <tableColumn id="76" xr3:uid="{00000000-0010-0000-0000-00004C000000}" name="擂鉢25" totalsRowFunction="count" dataDxfId="114" totalsRowDxfId="113"/>
    <tableColumn id="77" xr3:uid="{00000000-0010-0000-0000-00004D000000}" name="瓶26" totalsRowFunction="count" dataDxfId="112" totalsRowDxfId="111"/>
    <tableColumn id="78" xr3:uid="{00000000-0010-0000-0000-00004E000000}" name="土瓶27" totalsRowFunction="count" dataDxfId="110" totalsRowDxfId="109"/>
    <tableColumn id="79" xr3:uid="{00000000-0010-0000-0000-00004F000000}" name="急須28" totalsRowFunction="count" dataDxfId="108" totalsRowDxfId="107"/>
    <tableColumn id="80" xr3:uid="{00000000-0010-0000-0000-000050000000}" name="片29" totalsRowFunction="count" dataDxfId="106" totalsRowDxfId="105"/>
    <tableColumn id="81" xr3:uid="{00000000-0010-0000-0000-000051000000}" name="碗30" totalsRowFunction="count" dataDxfId="104" totalsRowDxfId="103"/>
    <tableColumn id="82" xr3:uid="{00000000-0010-0000-0000-000052000000}" name="鉢31" totalsRowFunction="count" dataDxfId="102" totalsRowDxfId="101"/>
    <tableColumn id="83" xr3:uid="{00000000-0010-0000-0000-000053000000}" name="皿32" totalsRowFunction="count" dataDxfId="100" totalsRowDxfId="99"/>
    <tableColumn id="84" xr3:uid="{00000000-0010-0000-0000-000054000000}" name="小坏33" totalsRowFunction="count" dataDxfId="98" totalsRowDxfId="97"/>
    <tableColumn id="85" xr3:uid="{00000000-0010-0000-0000-000055000000}" name="瓶34" totalsRowFunction="count" dataDxfId="96" totalsRowDxfId="95"/>
    <tableColumn id="86" xr3:uid="{00000000-0010-0000-0000-000056000000}" name="急須35" totalsRowFunction="count" dataDxfId="94" totalsRowDxfId="93"/>
    <tableColumn id="87" xr3:uid="{00000000-0010-0000-0000-000057000000}" name="碍子" totalsRowFunction="count" dataDxfId="92" totalsRowDxfId="91"/>
    <tableColumn id="88" xr3:uid="{00000000-0010-0000-0000-000058000000}" name="片36" totalsRowFunction="count" dataDxfId="90" totalsRowDxfId="89"/>
    <tableColumn id="89" xr3:uid="{00000000-0010-0000-0000-000059000000}" name="碗37" totalsRowFunction="count" dataDxfId="88" totalsRowDxfId="87"/>
    <tableColumn id="90" xr3:uid="{00000000-0010-0000-0000-00005A000000}" name="鉢38" totalsRowFunction="count" dataDxfId="86" totalsRowDxfId="85"/>
    <tableColumn id="91" xr3:uid="{00000000-0010-0000-0000-00005B000000}" name="皿39" totalsRowFunction="count" dataDxfId="84" totalsRowDxfId="83"/>
    <tableColumn id="92" xr3:uid="{00000000-0010-0000-0000-00005C000000}" name="小坏40" totalsRowFunction="count" dataDxfId="82" totalsRowDxfId="81"/>
    <tableColumn id="93" xr3:uid="{00000000-0010-0000-0000-00005D000000}" name="徳利41" totalsRowFunction="count" dataDxfId="80" totalsRowDxfId="79"/>
    <tableColumn id="94" xr3:uid="{00000000-0010-0000-0000-00005E000000}" name="瓶42" totalsRowFunction="count" dataDxfId="78" totalsRowDxfId="77"/>
    <tableColumn id="95" xr3:uid="{00000000-0010-0000-0000-00005F000000}" name="片43" totalsRowFunction="count" dataDxfId="76" totalsRowDxfId="75"/>
    <tableColumn id="96" xr3:uid="{00000000-0010-0000-0000-000060000000}" name="碗44" totalsRowFunction="count" dataDxfId="74" totalsRowDxfId="73"/>
    <tableColumn id="97" xr3:uid="{00000000-0010-0000-0000-000061000000}" name="壺・甕45" totalsRowFunction="count" dataDxfId="72" totalsRowDxfId="71"/>
    <tableColumn id="98" xr3:uid="{00000000-0010-0000-0000-000062000000}" name="擂鉢46" totalsRowFunction="count" dataDxfId="70" totalsRowDxfId="69"/>
    <tableColumn id="99" xr3:uid="{00000000-0010-0000-0000-000063000000}" name="片47" totalsRowFunction="count" dataDxfId="68" totalsRowDxfId="67"/>
    <tableColumn id="100" xr3:uid="{00000000-0010-0000-0000-000064000000}" name="碗48" totalsRowFunction="count" dataDxfId="66" totalsRowDxfId="65"/>
    <tableColumn id="101" xr3:uid="{00000000-0010-0000-0000-000065000000}" name="皿49" totalsRowFunction="count" dataDxfId="64" totalsRowDxfId="63"/>
    <tableColumn id="102" xr3:uid="{00000000-0010-0000-0000-000066000000}" name="片50" totalsRowFunction="count" dataDxfId="62" totalsRowDxfId="61"/>
    <tableColumn id="103" xr3:uid="{00000000-0010-0000-0000-000067000000}" name="碗51" totalsRowFunction="count" dataDxfId="60" totalsRowDxfId="59"/>
    <tableColumn id="104" xr3:uid="{00000000-0010-0000-0000-000068000000}" name="小坏52" totalsRowFunction="count" dataDxfId="58" totalsRowDxfId="57"/>
    <tableColumn id="105" xr3:uid="{00000000-0010-0000-0000-000069000000}" name="皿53" totalsRowFunction="count" dataDxfId="56" totalsRowDxfId="55"/>
    <tableColumn id="133" xr3:uid="{00000000-0010-0000-0000-000085000000}" name="片54" totalsRowFunction="count" dataDxfId="54" totalsRowDxfId="53"/>
    <tableColumn id="106" xr3:uid="{00000000-0010-0000-0000-00006A000000}" name="不明1" totalsRowFunction="count" dataDxfId="52" totalsRowDxfId="51"/>
    <tableColumn id="107" xr3:uid="{00000000-0010-0000-0000-00006B000000}" name="五輪塔" totalsRowFunction="count" dataDxfId="50" totalsRowDxfId="49"/>
    <tableColumn id="108" xr3:uid="{00000000-0010-0000-0000-00006C000000}" name="宝飾印塔" totalsRowFunction="count" dataDxfId="48" totalsRowDxfId="47"/>
    <tableColumn id="109" xr3:uid="{00000000-0010-0000-0000-00006D000000}" name="臼" totalsRowFunction="count" dataDxfId="46" totalsRowDxfId="45"/>
    <tableColumn id="110" xr3:uid="{00000000-0010-0000-0000-00006E000000}" name="他" totalsRowFunction="count" dataDxfId="44" totalsRowDxfId="43"/>
    <tableColumn id="111" xr3:uid="{00000000-0010-0000-0000-00006F000000}" name="不明" totalsRowFunction="count" dataDxfId="42" totalsRowDxfId="41"/>
    <tableColumn id="112" xr3:uid="{00000000-0010-0000-0000-000070000000}" name="片55" totalsRowFunction="count" dataDxfId="40" totalsRowDxfId="39"/>
    <tableColumn id="113" xr3:uid="{00000000-0010-0000-0000-000071000000}" name="一銭" totalsRowFunction="count" dataDxfId="38" totalsRowDxfId="37"/>
    <tableColumn id="114" xr3:uid="{00000000-0010-0000-0000-000072000000}" name="銭" totalsRowFunction="count" dataDxfId="36" totalsRowDxfId="35"/>
    <tableColumn id="115" xr3:uid="{00000000-0010-0000-0000-000073000000}" name="片56" totalsRowFunction="count" dataDxfId="34" totalsRowDxfId="33"/>
    <tableColumn id="116" xr3:uid="{00000000-0010-0000-0000-000074000000}" name="炭化材" totalsRowFunction="count" dataDxfId="32" totalsRowDxfId="31"/>
    <tableColumn id="117" xr3:uid="{00000000-0010-0000-0000-000075000000}" name="杭" totalsRowFunction="count" dataDxfId="30" totalsRowDxfId="29"/>
    <tableColumn id="118" xr3:uid="{00000000-0010-0000-0000-000076000000}" name="その他" totalsRowFunction="count" dataDxfId="28" totalsRowDxfId="27"/>
    <tableColumn id="119" xr3:uid="{00000000-0010-0000-0000-000077000000}" name="片57" totalsRowFunction="count" dataDxfId="26" totalsRowDxfId="25"/>
    <tableColumn id="120" xr3:uid="{00000000-0010-0000-0000-000078000000}" name="土壁" totalsRowFunction="count" dataDxfId="24" totalsRowDxfId="23"/>
    <tableColumn id="121" xr3:uid="{00000000-0010-0000-0000-000079000000}" name="その他58" totalsRowFunction="count" dataDxfId="22" totalsRowDxfId="21"/>
    <tableColumn id="122" xr3:uid="{00000000-0010-0000-0000-00007A000000}" name="その他59" totalsRowFunction="count" dataDxfId="20" totalsRowDxfId="19"/>
    <tableColumn id="123" xr3:uid="{00000000-0010-0000-0000-00007B000000}" name="弥生土器" totalsRowFunction="count" dataDxfId="18" totalsRowDxfId="17"/>
    <tableColumn id="124" xr3:uid="{00000000-0010-0000-0000-00007C000000}" name="土師器" totalsRowFunction="count" dataDxfId="16" totalsRowDxfId="15"/>
    <tableColumn id="125" xr3:uid="{00000000-0010-0000-0000-00007D000000}" name="土師質土器" totalsRowFunction="count" dataDxfId="14" totalsRowDxfId="13"/>
    <tableColumn id="126" xr3:uid="{00000000-0010-0000-0000-00007E000000}" name="瓦質土器" totalsRowFunction="count" dataDxfId="12" totalsRowDxfId="11"/>
    <tableColumn id="127" xr3:uid="{00000000-0010-0000-0000-00007F000000}" name="不明60" totalsRowFunction="count" dataDxfId="10" totalsRowDxfId="9"/>
    <tableColumn id="131" xr3:uid="{00000000-0010-0000-0000-000083000000}" name="瓦以外" totalsRowFunction="count" dataDxfId="8" totalsRowDxfId="7">
      <calculatedColumnFormula>COUNTA(AL7:DZ7)</calculatedColumnFormula>
    </tableColumn>
  </tableColumns>
  <tableStyleInfo name="テーブル スタイル 1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●〇リスト" displayName="●〇リスト" ref="F2:F5" totalsRowShown="0" headerRowDxfId="6" dataDxfId="5">
  <autoFilter ref="F2:F5" xr:uid="{00000000-0009-0000-0100-000006000000}"/>
  <tableColumns count="1">
    <tableColumn id="1" xr3:uid="{00000000-0010-0000-0100-000001000000}" name="種類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軒平リスト" displayName="軒平リスト" ref="D2:D8" totalsRowShown="0" headerRowDxfId="3" dataDxfId="2">
  <autoFilter ref="D2:D8" xr:uid="{00000000-0009-0000-0100-00000E000000}"/>
  <tableColumns count="1">
    <tableColumn id="1" xr3:uid="{00000000-0010-0000-0200-000001000000}" name="種類" dataDxfId="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3000000}" name="軒丸リスト" displayName="軒丸リスト" ref="B2:B11" totalsRowShown="0" headerRowDxfId="0">
  <autoFilter ref="B2:B11" xr:uid="{00000000-0009-0000-0100-000010000000}"/>
  <tableColumns count="1">
    <tableColumn id="1" xr3:uid="{00000000-0010-0000-0300-000001000000}" name="種類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A127"/>
  <sheetViews>
    <sheetView workbookViewId="0"/>
    <sheetView tabSelected="1" topLeftCell="CS1" workbookViewId="1">
      <selection activeCell="DE8" sqref="DE8"/>
    </sheetView>
    <sheetView tabSelected="1" zoomScaleNormal="100" workbookViewId="2">
      <selection activeCell="DO12" sqref="DO12"/>
    </sheetView>
    <sheetView tabSelected="1" topLeftCell="A49" workbookViewId="3">
      <selection activeCell="M65" sqref="M65"/>
    </sheetView>
  </sheetViews>
  <sheetFormatPr defaultColWidth="9" defaultRowHeight="13.5" x14ac:dyDescent="0.4"/>
  <cols>
    <col min="1" max="1" width="3.625" style="5" customWidth="1"/>
    <col min="2" max="2" width="3.625" style="25" customWidth="1"/>
    <col min="3" max="3" width="6.125" style="4" customWidth="1"/>
    <col min="4" max="5" width="2.125" style="4" customWidth="1"/>
    <col min="6" max="6" width="15" style="1" customWidth="1"/>
    <col min="7" max="7" width="18.5" style="4" customWidth="1"/>
    <col min="8" max="8" width="11.625" style="5" customWidth="1"/>
    <col min="9" max="9" width="9.625" style="6" customWidth="1"/>
    <col min="10" max="10" width="2.125" style="7" customWidth="1"/>
    <col min="11" max="11" width="3.625" style="8" customWidth="1"/>
    <col min="12" max="13" width="2.125" style="7" customWidth="1"/>
    <col min="14" max="20" width="7.625" style="1" customWidth="1"/>
    <col min="21" max="21" width="3.625" style="1" customWidth="1"/>
    <col min="22" max="24" width="7.625" style="1" customWidth="1"/>
    <col min="25" max="25" width="3.625" style="1" customWidth="1"/>
    <col min="26" max="111" width="7.625" style="1" customWidth="1"/>
    <col min="112" max="112" width="3.625" style="1" customWidth="1"/>
    <col min="113" max="131" width="7.625" style="1" customWidth="1"/>
    <col min="132" max="16384" width="9" style="1"/>
  </cols>
  <sheetData>
    <row r="1" spans="1:131" ht="17.100000000000001" customHeight="1" thickBot="1" x14ac:dyDescent="0.25">
      <c r="A1" s="29" t="s">
        <v>212</v>
      </c>
      <c r="D1" s="102" t="s">
        <v>199</v>
      </c>
      <c r="E1" s="94"/>
      <c r="F1" s="2"/>
      <c r="H1" s="20"/>
      <c r="J1" s="20"/>
      <c r="K1" s="20"/>
      <c r="N1" s="35"/>
      <c r="O1" s="9"/>
      <c r="R1" s="36"/>
      <c r="S1" s="9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101"/>
      <c r="AJ1" s="97"/>
      <c r="AK1" s="3"/>
      <c r="DF1" s="217"/>
      <c r="DG1" s="217"/>
      <c r="DH1" s="217"/>
      <c r="DI1" s="217"/>
      <c r="DJ1" s="217"/>
      <c r="DK1" s="217"/>
      <c r="DY1" s="218" t="s">
        <v>45</v>
      </c>
      <c r="DZ1" s="218"/>
    </row>
    <row r="2" spans="1:131" s="10" customFormat="1" ht="18" customHeight="1" x14ac:dyDescent="0.4">
      <c r="A2" s="219" t="s">
        <v>32</v>
      </c>
      <c r="B2" s="223" t="s">
        <v>32</v>
      </c>
      <c r="C2" s="227" t="s">
        <v>81</v>
      </c>
      <c r="D2" s="231" t="s">
        <v>72</v>
      </c>
      <c r="E2" s="232"/>
      <c r="F2" s="237" t="s">
        <v>48</v>
      </c>
      <c r="G2" s="241" t="s">
        <v>0</v>
      </c>
      <c r="H2" s="245" t="s">
        <v>1</v>
      </c>
      <c r="I2" s="249" t="s">
        <v>70</v>
      </c>
      <c r="J2" s="253" t="s">
        <v>28</v>
      </c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1"/>
      <c r="AL2" s="179" t="s">
        <v>12</v>
      </c>
      <c r="AM2" s="179"/>
      <c r="AN2" s="179"/>
      <c r="AO2" s="179"/>
      <c r="AP2" s="257" t="s">
        <v>37</v>
      </c>
      <c r="AQ2" s="196" t="s">
        <v>203</v>
      </c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8"/>
      <c r="DF2" s="209" t="s">
        <v>204</v>
      </c>
      <c r="DG2" s="210"/>
      <c r="DH2" s="210"/>
      <c r="DI2" s="210"/>
      <c r="DJ2" s="210"/>
      <c r="DK2" s="211"/>
      <c r="DL2" s="179" t="s">
        <v>16</v>
      </c>
      <c r="DM2" s="179"/>
      <c r="DN2" s="179"/>
      <c r="DO2" s="179" t="s">
        <v>19</v>
      </c>
      <c r="DP2" s="179"/>
      <c r="DQ2" s="179"/>
      <c r="DR2" s="179"/>
      <c r="DS2" s="179" t="s">
        <v>46</v>
      </c>
      <c r="DT2" s="179"/>
      <c r="DU2" s="166" t="s">
        <v>36</v>
      </c>
      <c r="DV2" s="170" t="s">
        <v>47</v>
      </c>
      <c r="DW2" s="171"/>
      <c r="DX2" s="171"/>
      <c r="DY2" s="172"/>
      <c r="DZ2" s="179" t="s">
        <v>29</v>
      </c>
    </row>
    <row r="3" spans="1:131" s="10" customFormat="1" ht="18" customHeight="1" x14ac:dyDescent="0.4">
      <c r="A3" s="220"/>
      <c r="B3" s="224"/>
      <c r="C3" s="228"/>
      <c r="D3" s="233"/>
      <c r="E3" s="234"/>
      <c r="F3" s="238"/>
      <c r="G3" s="242"/>
      <c r="H3" s="246"/>
      <c r="I3" s="250"/>
      <c r="J3" s="254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6"/>
      <c r="AL3" s="187"/>
      <c r="AM3" s="187"/>
      <c r="AN3" s="187"/>
      <c r="AO3" s="187"/>
      <c r="AP3" s="258"/>
      <c r="AQ3" s="182" t="s">
        <v>206</v>
      </c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4"/>
      <c r="BK3" s="182" t="s">
        <v>205</v>
      </c>
      <c r="BL3" s="183"/>
      <c r="BM3" s="183"/>
      <c r="BN3" s="183"/>
      <c r="BO3" s="183"/>
      <c r="BP3" s="183"/>
      <c r="BQ3" s="183"/>
      <c r="BR3" s="183"/>
      <c r="BS3" s="183"/>
      <c r="BT3" s="183"/>
      <c r="BU3" s="184"/>
      <c r="BV3" s="182" t="s">
        <v>207</v>
      </c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4"/>
      <c r="CT3" s="185" t="s">
        <v>208</v>
      </c>
      <c r="CU3" s="185"/>
      <c r="CV3" s="185"/>
      <c r="CW3" s="185"/>
      <c r="CX3" s="185"/>
      <c r="CY3" s="185"/>
      <c r="CZ3" s="185"/>
      <c r="DA3" s="185"/>
      <c r="DB3" s="185"/>
      <c r="DC3" s="185"/>
      <c r="DD3" s="185"/>
      <c r="DE3" s="186" t="s">
        <v>29</v>
      </c>
      <c r="DF3" s="212"/>
      <c r="DG3" s="213"/>
      <c r="DH3" s="213"/>
      <c r="DI3" s="213"/>
      <c r="DJ3" s="213"/>
      <c r="DK3" s="214"/>
      <c r="DL3" s="187"/>
      <c r="DM3" s="187"/>
      <c r="DN3" s="187"/>
      <c r="DO3" s="187"/>
      <c r="DP3" s="187"/>
      <c r="DQ3" s="187"/>
      <c r="DR3" s="187"/>
      <c r="DS3" s="187"/>
      <c r="DT3" s="187"/>
      <c r="DU3" s="167"/>
      <c r="DV3" s="173"/>
      <c r="DW3" s="174"/>
      <c r="DX3" s="174"/>
      <c r="DY3" s="175"/>
      <c r="DZ3" s="180"/>
    </row>
    <row r="4" spans="1:131" s="10" customFormat="1" ht="18.2" customHeight="1" x14ac:dyDescent="0.4">
      <c r="A4" s="221"/>
      <c r="B4" s="225"/>
      <c r="C4" s="229"/>
      <c r="D4" s="235"/>
      <c r="E4" s="236"/>
      <c r="F4" s="239"/>
      <c r="G4" s="243"/>
      <c r="H4" s="247"/>
      <c r="I4" s="251"/>
      <c r="J4" s="95"/>
      <c r="K4" s="96"/>
      <c r="L4" s="96"/>
      <c r="M4" s="96"/>
      <c r="N4" s="98" t="s">
        <v>198</v>
      </c>
      <c r="O4" s="96"/>
      <c r="P4" s="96"/>
      <c r="Q4" s="96"/>
      <c r="R4" s="99" t="s">
        <v>82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100"/>
      <c r="AL4" s="169"/>
      <c r="AM4" s="169"/>
      <c r="AN4" s="169"/>
      <c r="AO4" s="169"/>
      <c r="AP4" s="259"/>
      <c r="AQ4" s="189" t="s">
        <v>24</v>
      </c>
      <c r="AR4" s="190"/>
      <c r="AS4" s="190"/>
      <c r="AT4" s="190"/>
      <c r="AU4" s="190"/>
      <c r="AV4" s="190"/>
      <c r="AW4" s="190"/>
      <c r="AX4" s="190"/>
      <c r="AY4" s="190"/>
      <c r="AZ4" s="191"/>
      <c r="BA4" s="192" t="s">
        <v>25</v>
      </c>
      <c r="BB4" s="193"/>
      <c r="BC4" s="194"/>
      <c r="BD4" s="192" t="s">
        <v>30</v>
      </c>
      <c r="BE4" s="193"/>
      <c r="BF4" s="193"/>
      <c r="BG4" s="193"/>
      <c r="BH4" s="193"/>
      <c r="BI4" s="193"/>
      <c r="BJ4" s="195"/>
      <c r="BK4" s="189" t="s">
        <v>24</v>
      </c>
      <c r="BL4" s="193"/>
      <c r="BM4" s="193"/>
      <c r="BN4" s="193"/>
      <c r="BO4" s="194"/>
      <c r="BP4" s="192" t="s">
        <v>25</v>
      </c>
      <c r="BQ4" s="193"/>
      <c r="BR4" s="194"/>
      <c r="BS4" s="192" t="s">
        <v>30</v>
      </c>
      <c r="BT4" s="193"/>
      <c r="BU4" s="195"/>
      <c r="BV4" s="189" t="s">
        <v>24</v>
      </c>
      <c r="BW4" s="190"/>
      <c r="BX4" s="190"/>
      <c r="BY4" s="190"/>
      <c r="BZ4" s="190"/>
      <c r="CA4" s="190"/>
      <c r="CB4" s="190"/>
      <c r="CC4" s="190"/>
      <c r="CD4" s="191"/>
      <c r="CE4" s="192" t="s">
        <v>25</v>
      </c>
      <c r="CF4" s="193"/>
      <c r="CG4" s="193"/>
      <c r="CH4" s="193"/>
      <c r="CI4" s="193"/>
      <c r="CJ4" s="193"/>
      <c r="CK4" s="193"/>
      <c r="CL4" s="194"/>
      <c r="CM4" s="192" t="s">
        <v>30</v>
      </c>
      <c r="CN4" s="193"/>
      <c r="CO4" s="193"/>
      <c r="CP4" s="193"/>
      <c r="CQ4" s="193"/>
      <c r="CR4" s="193"/>
      <c r="CS4" s="195"/>
      <c r="CT4" s="189" t="s">
        <v>24</v>
      </c>
      <c r="CU4" s="193"/>
      <c r="CV4" s="193"/>
      <c r="CW4" s="194"/>
      <c r="CX4" s="192" t="s">
        <v>25</v>
      </c>
      <c r="CY4" s="193"/>
      <c r="CZ4" s="194"/>
      <c r="DA4" s="199" t="s">
        <v>30</v>
      </c>
      <c r="DB4" s="200"/>
      <c r="DC4" s="200"/>
      <c r="DD4" s="200"/>
      <c r="DE4" s="187"/>
      <c r="DF4" s="201" t="s">
        <v>17</v>
      </c>
      <c r="DG4" s="203" t="s">
        <v>44</v>
      </c>
      <c r="DH4" s="205" t="s">
        <v>18</v>
      </c>
      <c r="DI4" s="205" t="s">
        <v>36</v>
      </c>
      <c r="DJ4" s="205" t="s">
        <v>29</v>
      </c>
      <c r="DK4" s="207" t="s">
        <v>13</v>
      </c>
      <c r="DL4" s="169"/>
      <c r="DM4" s="169"/>
      <c r="DN4" s="169"/>
      <c r="DO4" s="169"/>
      <c r="DP4" s="169"/>
      <c r="DQ4" s="169"/>
      <c r="DR4" s="169"/>
      <c r="DS4" s="169"/>
      <c r="DT4" s="169"/>
      <c r="DU4" s="168"/>
      <c r="DV4" s="176"/>
      <c r="DW4" s="177"/>
      <c r="DX4" s="177"/>
      <c r="DY4" s="178"/>
      <c r="DZ4" s="181"/>
    </row>
    <row r="5" spans="1:131" s="109" customFormat="1" ht="30" customHeight="1" x14ac:dyDescent="0.4">
      <c r="A5" s="222"/>
      <c r="B5" s="226"/>
      <c r="C5" s="230"/>
      <c r="D5" s="49" t="s">
        <v>73</v>
      </c>
      <c r="E5" s="49" t="s">
        <v>71</v>
      </c>
      <c r="F5" s="240"/>
      <c r="G5" s="244"/>
      <c r="H5" s="248"/>
      <c r="I5" s="252"/>
      <c r="J5" s="58" t="s">
        <v>77</v>
      </c>
      <c r="K5" s="50" t="s">
        <v>209</v>
      </c>
      <c r="L5" s="113" t="s">
        <v>79</v>
      </c>
      <c r="M5" s="51" t="s">
        <v>80</v>
      </c>
      <c r="N5" s="110" t="s">
        <v>2</v>
      </c>
      <c r="O5" s="110" t="s">
        <v>3</v>
      </c>
      <c r="P5" s="110" t="s">
        <v>4</v>
      </c>
      <c r="Q5" s="110" t="s">
        <v>5</v>
      </c>
      <c r="R5" s="110" t="s">
        <v>6</v>
      </c>
      <c r="S5" s="110" t="s">
        <v>190</v>
      </c>
      <c r="T5" s="114" t="s">
        <v>69</v>
      </c>
      <c r="U5" s="110" t="s">
        <v>7</v>
      </c>
      <c r="V5" s="110" t="s">
        <v>52</v>
      </c>
      <c r="W5" s="110" t="s">
        <v>53</v>
      </c>
      <c r="X5" s="110" t="s">
        <v>54</v>
      </c>
      <c r="Y5" s="110" t="s">
        <v>8</v>
      </c>
      <c r="Z5" s="110" t="s">
        <v>66</v>
      </c>
      <c r="AA5" s="52" t="s">
        <v>67</v>
      </c>
      <c r="AB5" s="110" t="s">
        <v>9</v>
      </c>
      <c r="AC5" s="52" t="s">
        <v>68</v>
      </c>
      <c r="AD5" s="110" t="s">
        <v>10</v>
      </c>
      <c r="AE5" s="110" t="s">
        <v>11</v>
      </c>
      <c r="AF5" s="110" t="s">
        <v>43</v>
      </c>
      <c r="AG5" s="110" t="s">
        <v>49</v>
      </c>
      <c r="AH5" s="110" t="s">
        <v>50</v>
      </c>
      <c r="AI5" s="110" t="s">
        <v>57</v>
      </c>
      <c r="AJ5" s="110" t="s">
        <v>39</v>
      </c>
      <c r="AK5" s="111" t="s">
        <v>13</v>
      </c>
      <c r="AL5" s="112" t="s">
        <v>14</v>
      </c>
      <c r="AM5" s="110" t="s">
        <v>15</v>
      </c>
      <c r="AN5" s="53" t="s">
        <v>75</v>
      </c>
      <c r="AO5" s="111" t="s">
        <v>13</v>
      </c>
      <c r="AP5" s="260"/>
      <c r="AQ5" s="112" t="s">
        <v>21</v>
      </c>
      <c r="AR5" s="110" t="s">
        <v>26</v>
      </c>
      <c r="AS5" s="110" t="s">
        <v>22</v>
      </c>
      <c r="AT5" s="110" t="s">
        <v>23</v>
      </c>
      <c r="AU5" s="110" t="s">
        <v>34</v>
      </c>
      <c r="AV5" s="110" t="s">
        <v>56</v>
      </c>
      <c r="AW5" s="110" t="s">
        <v>63</v>
      </c>
      <c r="AX5" s="110" t="s">
        <v>61</v>
      </c>
      <c r="AY5" s="110" t="s">
        <v>62</v>
      </c>
      <c r="AZ5" s="110" t="s">
        <v>13</v>
      </c>
      <c r="BA5" s="110" t="s">
        <v>21</v>
      </c>
      <c r="BB5" s="110" t="s">
        <v>26</v>
      </c>
      <c r="BC5" s="110" t="s">
        <v>13</v>
      </c>
      <c r="BD5" s="54" t="s">
        <v>21</v>
      </c>
      <c r="BE5" s="54" t="s">
        <v>26</v>
      </c>
      <c r="BF5" s="54" t="s">
        <v>40</v>
      </c>
      <c r="BG5" s="54" t="s">
        <v>65</v>
      </c>
      <c r="BH5" s="54" t="s">
        <v>63</v>
      </c>
      <c r="BI5" s="54" t="s">
        <v>34</v>
      </c>
      <c r="BJ5" s="37" t="s">
        <v>13</v>
      </c>
      <c r="BK5" s="112" t="s">
        <v>21</v>
      </c>
      <c r="BL5" s="110" t="s">
        <v>22</v>
      </c>
      <c r="BM5" s="110" t="s">
        <v>23</v>
      </c>
      <c r="BN5" s="110" t="s">
        <v>61</v>
      </c>
      <c r="BO5" s="110" t="s">
        <v>13</v>
      </c>
      <c r="BP5" s="110" t="s">
        <v>21</v>
      </c>
      <c r="BQ5" s="110" t="s">
        <v>26</v>
      </c>
      <c r="BR5" s="110" t="s">
        <v>13</v>
      </c>
      <c r="BS5" s="110" t="s">
        <v>21</v>
      </c>
      <c r="BT5" s="110" t="s">
        <v>26</v>
      </c>
      <c r="BU5" s="68" t="s">
        <v>13</v>
      </c>
      <c r="BV5" s="112" t="s">
        <v>21</v>
      </c>
      <c r="BW5" s="110" t="s">
        <v>34</v>
      </c>
      <c r="BX5" s="110" t="s">
        <v>26</v>
      </c>
      <c r="BY5" s="110" t="s">
        <v>22</v>
      </c>
      <c r="BZ5" s="110" t="s">
        <v>23</v>
      </c>
      <c r="CA5" s="110" t="s">
        <v>63</v>
      </c>
      <c r="CB5" s="110" t="s">
        <v>61</v>
      </c>
      <c r="CC5" s="110" t="s">
        <v>62</v>
      </c>
      <c r="CD5" s="110" t="s">
        <v>13</v>
      </c>
      <c r="CE5" s="110" t="s">
        <v>21</v>
      </c>
      <c r="CF5" s="110" t="s">
        <v>34</v>
      </c>
      <c r="CG5" s="110" t="s">
        <v>26</v>
      </c>
      <c r="CH5" s="110" t="s">
        <v>76</v>
      </c>
      <c r="CI5" s="110" t="s">
        <v>63</v>
      </c>
      <c r="CJ5" s="110" t="s">
        <v>62</v>
      </c>
      <c r="CK5" s="110" t="s">
        <v>38</v>
      </c>
      <c r="CL5" s="110" t="s">
        <v>13</v>
      </c>
      <c r="CM5" s="54" t="s">
        <v>21</v>
      </c>
      <c r="CN5" s="54" t="s">
        <v>34</v>
      </c>
      <c r="CO5" s="54" t="s">
        <v>26</v>
      </c>
      <c r="CP5" s="54" t="s">
        <v>42</v>
      </c>
      <c r="CQ5" s="54" t="s">
        <v>41</v>
      </c>
      <c r="CR5" s="54" t="s">
        <v>63</v>
      </c>
      <c r="CS5" s="37" t="s">
        <v>13</v>
      </c>
      <c r="CT5" s="112" t="s">
        <v>21</v>
      </c>
      <c r="CU5" s="110" t="s">
        <v>22</v>
      </c>
      <c r="CV5" s="110" t="s">
        <v>23</v>
      </c>
      <c r="CW5" s="110" t="s">
        <v>13</v>
      </c>
      <c r="CX5" s="110" t="s">
        <v>21</v>
      </c>
      <c r="CY5" s="110" t="s">
        <v>26</v>
      </c>
      <c r="CZ5" s="110" t="s">
        <v>13</v>
      </c>
      <c r="DA5" s="110" t="s">
        <v>59</v>
      </c>
      <c r="DB5" s="110" t="s">
        <v>42</v>
      </c>
      <c r="DC5" s="110" t="s">
        <v>26</v>
      </c>
      <c r="DD5" s="62" t="s">
        <v>200</v>
      </c>
      <c r="DE5" s="188"/>
      <c r="DF5" s="202"/>
      <c r="DG5" s="204"/>
      <c r="DH5" s="206"/>
      <c r="DI5" s="206"/>
      <c r="DJ5" s="206"/>
      <c r="DK5" s="208"/>
      <c r="DL5" s="60" t="s">
        <v>31</v>
      </c>
      <c r="DM5" s="110" t="s">
        <v>60</v>
      </c>
      <c r="DN5" s="111" t="s">
        <v>13</v>
      </c>
      <c r="DO5" s="61" t="s">
        <v>20</v>
      </c>
      <c r="DP5" s="110" t="s">
        <v>33</v>
      </c>
      <c r="DQ5" s="110" t="s">
        <v>36</v>
      </c>
      <c r="DR5" s="111" t="s">
        <v>13</v>
      </c>
      <c r="DS5" s="59" t="s">
        <v>64</v>
      </c>
      <c r="DT5" s="111" t="s">
        <v>36</v>
      </c>
      <c r="DU5" s="169"/>
      <c r="DV5" s="55" t="s">
        <v>58</v>
      </c>
      <c r="DW5" s="110" t="s">
        <v>35</v>
      </c>
      <c r="DX5" s="56" t="s">
        <v>55</v>
      </c>
      <c r="DY5" s="57" t="s">
        <v>51</v>
      </c>
      <c r="DZ5" s="169"/>
      <c r="EA5" s="27" t="s">
        <v>152</v>
      </c>
    </row>
    <row r="6" spans="1:131" s="11" customFormat="1" ht="32.25" customHeight="1" x14ac:dyDescent="0.4">
      <c r="A6" s="92" t="s">
        <v>83</v>
      </c>
      <c r="B6" s="69" t="s">
        <v>83</v>
      </c>
      <c r="C6" s="70" t="s">
        <v>84</v>
      </c>
      <c r="D6" s="71" t="s">
        <v>73</v>
      </c>
      <c r="E6" s="71" t="s">
        <v>71</v>
      </c>
      <c r="F6" s="72" t="s">
        <v>48</v>
      </c>
      <c r="G6" s="73" t="s">
        <v>0</v>
      </c>
      <c r="H6" s="74" t="s">
        <v>1</v>
      </c>
      <c r="I6" s="75" t="s">
        <v>70</v>
      </c>
      <c r="J6" s="76" t="s">
        <v>77</v>
      </c>
      <c r="K6" s="77" t="s">
        <v>78</v>
      </c>
      <c r="L6" s="78" t="s">
        <v>79</v>
      </c>
      <c r="M6" s="78" t="s">
        <v>80</v>
      </c>
      <c r="N6" s="74" t="s">
        <v>2</v>
      </c>
      <c r="O6" s="74" t="s">
        <v>3</v>
      </c>
      <c r="P6" s="74" t="s">
        <v>4</v>
      </c>
      <c r="Q6" s="74" t="s">
        <v>5</v>
      </c>
      <c r="R6" s="74" t="s">
        <v>6</v>
      </c>
      <c r="S6" s="74" t="s">
        <v>190</v>
      </c>
      <c r="T6" s="79" t="s">
        <v>69</v>
      </c>
      <c r="U6" s="74" t="s">
        <v>7</v>
      </c>
      <c r="V6" s="74" t="s">
        <v>52</v>
      </c>
      <c r="W6" s="74" t="s">
        <v>53</v>
      </c>
      <c r="X6" s="74" t="s">
        <v>54</v>
      </c>
      <c r="Y6" s="74" t="s">
        <v>8</v>
      </c>
      <c r="Z6" s="74" t="s">
        <v>66</v>
      </c>
      <c r="AA6" s="80" t="s">
        <v>67</v>
      </c>
      <c r="AB6" s="74" t="s">
        <v>9</v>
      </c>
      <c r="AC6" s="80" t="s">
        <v>68</v>
      </c>
      <c r="AD6" s="74" t="s">
        <v>10</v>
      </c>
      <c r="AE6" s="74" t="s">
        <v>11</v>
      </c>
      <c r="AF6" s="74" t="s">
        <v>43</v>
      </c>
      <c r="AG6" s="74" t="s">
        <v>49</v>
      </c>
      <c r="AH6" s="74" t="s">
        <v>50</v>
      </c>
      <c r="AI6" s="74" t="s">
        <v>57</v>
      </c>
      <c r="AJ6" s="74" t="s">
        <v>39</v>
      </c>
      <c r="AK6" s="74" t="s">
        <v>85</v>
      </c>
      <c r="AL6" s="81" t="s">
        <v>14</v>
      </c>
      <c r="AM6" s="74" t="s">
        <v>15</v>
      </c>
      <c r="AN6" s="82" t="s">
        <v>75</v>
      </c>
      <c r="AO6" s="74" t="s">
        <v>86</v>
      </c>
      <c r="AP6" s="83" t="s">
        <v>37</v>
      </c>
      <c r="AQ6" s="81" t="s">
        <v>21</v>
      </c>
      <c r="AR6" s="74" t="s">
        <v>26</v>
      </c>
      <c r="AS6" s="74" t="s">
        <v>22</v>
      </c>
      <c r="AT6" s="74" t="s">
        <v>23</v>
      </c>
      <c r="AU6" s="74" t="s">
        <v>34</v>
      </c>
      <c r="AV6" s="74" t="s">
        <v>56</v>
      </c>
      <c r="AW6" s="74" t="s">
        <v>63</v>
      </c>
      <c r="AX6" s="74" t="s">
        <v>61</v>
      </c>
      <c r="AY6" s="74" t="s">
        <v>62</v>
      </c>
      <c r="AZ6" s="74" t="s">
        <v>13</v>
      </c>
      <c r="BA6" s="74" t="s">
        <v>87</v>
      </c>
      <c r="BB6" s="74" t="s">
        <v>88</v>
      </c>
      <c r="BC6" s="74" t="s">
        <v>89</v>
      </c>
      <c r="BD6" s="74" t="s">
        <v>90</v>
      </c>
      <c r="BE6" s="74" t="s">
        <v>91</v>
      </c>
      <c r="BF6" s="74" t="s">
        <v>40</v>
      </c>
      <c r="BG6" s="74" t="s">
        <v>65</v>
      </c>
      <c r="BH6" s="74" t="s">
        <v>92</v>
      </c>
      <c r="BI6" s="74" t="s">
        <v>93</v>
      </c>
      <c r="BJ6" s="84" t="s">
        <v>94</v>
      </c>
      <c r="BK6" s="81" t="s">
        <v>95</v>
      </c>
      <c r="BL6" s="74" t="s">
        <v>96</v>
      </c>
      <c r="BM6" s="74" t="s">
        <v>97</v>
      </c>
      <c r="BN6" s="74" t="s">
        <v>98</v>
      </c>
      <c r="BO6" s="74" t="s">
        <v>99</v>
      </c>
      <c r="BP6" s="74" t="s">
        <v>100</v>
      </c>
      <c r="BQ6" s="74" t="s">
        <v>101</v>
      </c>
      <c r="BR6" s="74" t="s">
        <v>102</v>
      </c>
      <c r="BS6" s="74" t="s">
        <v>103</v>
      </c>
      <c r="BT6" s="74" t="s">
        <v>104</v>
      </c>
      <c r="BU6" s="84" t="s">
        <v>105</v>
      </c>
      <c r="BV6" s="81" t="s">
        <v>106</v>
      </c>
      <c r="BW6" s="74" t="s">
        <v>107</v>
      </c>
      <c r="BX6" s="74" t="s">
        <v>108</v>
      </c>
      <c r="BY6" s="74" t="s">
        <v>109</v>
      </c>
      <c r="BZ6" s="74" t="s">
        <v>110</v>
      </c>
      <c r="CA6" s="74" t="s">
        <v>111</v>
      </c>
      <c r="CB6" s="74" t="s">
        <v>112</v>
      </c>
      <c r="CC6" s="74" t="s">
        <v>113</v>
      </c>
      <c r="CD6" s="74" t="s">
        <v>114</v>
      </c>
      <c r="CE6" s="74" t="s">
        <v>115</v>
      </c>
      <c r="CF6" s="74" t="s">
        <v>116</v>
      </c>
      <c r="CG6" s="74" t="s">
        <v>117</v>
      </c>
      <c r="CH6" s="74" t="s">
        <v>118</v>
      </c>
      <c r="CI6" s="74" t="s">
        <v>119</v>
      </c>
      <c r="CJ6" s="74" t="s">
        <v>120</v>
      </c>
      <c r="CK6" s="74" t="s">
        <v>38</v>
      </c>
      <c r="CL6" s="74" t="s">
        <v>121</v>
      </c>
      <c r="CM6" s="74" t="s">
        <v>122</v>
      </c>
      <c r="CN6" s="74" t="s">
        <v>123</v>
      </c>
      <c r="CO6" s="74" t="s">
        <v>124</v>
      </c>
      <c r="CP6" s="74" t="s">
        <v>125</v>
      </c>
      <c r="CQ6" s="74" t="s">
        <v>126</v>
      </c>
      <c r="CR6" s="74" t="s">
        <v>127</v>
      </c>
      <c r="CS6" s="84" t="s">
        <v>128</v>
      </c>
      <c r="CT6" s="74" t="s">
        <v>129</v>
      </c>
      <c r="CU6" s="74" t="s">
        <v>130</v>
      </c>
      <c r="CV6" s="74" t="s">
        <v>131</v>
      </c>
      <c r="CW6" s="74" t="s">
        <v>132</v>
      </c>
      <c r="CX6" s="74" t="s">
        <v>133</v>
      </c>
      <c r="CY6" s="74" t="s">
        <v>134</v>
      </c>
      <c r="CZ6" s="74" t="s">
        <v>135</v>
      </c>
      <c r="DA6" s="74" t="s">
        <v>136</v>
      </c>
      <c r="DB6" s="74" t="s">
        <v>137</v>
      </c>
      <c r="DC6" s="74" t="s">
        <v>138</v>
      </c>
      <c r="DD6" s="74" t="s">
        <v>201</v>
      </c>
      <c r="DE6" s="91" t="s">
        <v>202</v>
      </c>
      <c r="DF6" s="85" t="s">
        <v>17</v>
      </c>
      <c r="DG6" s="86" t="s">
        <v>44</v>
      </c>
      <c r="DH6" s="74" t="s">
        <v>18</v>
      </c>
      <c r="DI6" s="74" t="s">
        <v>27</v>
      </c>
      <c r="DJ6" s="74" t="s">
        <v>29</v>
      </c>
      <c r="DK6" s="85" t="s">
        <v>139</v>
      </c>
      <c r="DL6" s="81" t="s">
        <v>31</v>
      </c>
      <c r="DM6" s="74" t="s">
        <v>60</v>
      </c>
      <c r="DN6" s="84" t="s">
        <v>140</v>
      </c>
      <c r="DO6" s="85" t="s">
        <v>20</v>
      </c>
      <c r="DP6" s="74" t="s">
        <v>33</v>
      </c>
      <c r="DQ6" s="74" t="s">
        <v>36</v>
      </c>
      <c r="DR6" s="85" t="s">
        <v>141</v>
      </c>
      <c r="DS6" s="81" t="s">
        <v>64</v>
      </c>
      <c r="DT6" s="84" t="s">
        <v>142</v>
      </c>
      <c r="DU6" s="84" t="s">
        <v>143</v>
      </c>
      <c r="DV6" s="87" t="s">
        <v>58</v>
      </c>
      <c r="DW6" s="74" t="s">
        <v>35</v>
      </c>
      <c r="DX6" s="88" t="s">
        <v>55</v>
      </c>
      <c r="DY6" s="88" t="s">
        <v>51</v>
      </c>
      <c r="DZ6" s="89" t="s">
        <v>144</v>
      </c>
      <c r="EA6" s="90" t="s">
        <v>74</v>
      </c>
    </row>
    <row r="7" spans="1:131" ht="56.25" customHeight="1" x14ac:dyDescent="0.4">
      <c r="A7" s="215" t="s">
        <v>211</v>
      </c>
      <c r="B7" s="115">
        <v>1</v>
      </c>
      <c r="C7" s="103" t="s">
        <v>153</v>
      </c>
      <c r="D7" s="116" t="s">
        <v>164</v>
      </c>
      <c r="E7" s="116"/>
      <c r="F7" s="117" t="s">
        <v>193</v>
      </c>
      <c r="G7" s="118" t="s">
        <v>195</v>
      </c>
      <c r="H7" s="117" t="s">
        <v>196</v>
      </c>
      <c r="I7" s="103">
        <v>20120216</v>
      </c>
      <c r="J7" s="119"/>
      <c r="K7" s="120"/>
      <c r="L7" s="121"/>
      <c r="M7" s="121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22"/>
      <c r="AL7" s="123" t="s">
        <v>174</v>
      </c>
      <c r="AM7" s="117"/>
      <c r="AN7" s="117"/>
      <c r="AO7" s="122" t="s">
        <v>175</v>
      </c>
      <c r="AP7" s="124" t="s">
        <v>180</v>
      </c>
      <c r="AQ7" s="123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64" t="s">
        <v>179</v>
      </c>
      <c r="BE7" s="117"/>
      <c r="BF7" s="117"/>
      <c r="BG7" s="117"/>
      <c r="BH7" s="117"/>
      <c r="BI7" s="117"/>
      <c r="BJ7" s="122"/>
      <c r="BK7" s="123"/>
      <c r="BL7" s="117"/>
      <c r="BM7" s="117"/>
      <c r="BN7" s="117"/>
      <c r="BO7" s="117"/>
      <c r="BP7" s="117"/>
      <c r="BQ7" s="117"/>
      <c r="BR7" s="64"/>
      <c r="BS7" s="64"/>
      <c r="BT7" s="117"/>
      <c r="BU7" s="122"/>
      <c r="BV7" s="125" t="s">
        <v>187</v>
      </c>
      <c r="BW7" s="64"/>
      <c r="BX7" s="117"/>
      <c r="BY7" s="117"/>
      <c r="BZ7" s="117"/>
      <c r="CA7" s="64" t="s">
        <v>188</v>
      </c>
      <c r="CB7" s="117"/>
      <c r="CC7" s="117"/>
      <c r="CD7" s="64" t="s">
        <v>187</v>
      </c>
      <c r="CE7" s="64"/>
      <c r="CF7" s="117"/>
      <c r="CG7" s="117"/>
      <c r="CH7" s="117"/>
      <c r="CI7" s="117"/>
      <c r="CJ7" s="117"/>
      <c r="CK7" s="117"/>
      <c r="CL7" s="126" t="s">
        <v>189</v>
      </c>
      <c r="CM7" s="117"/>
      <c r="CN7" s="117"/>
      <c r="CO7" s="117"/>
      <c r="CP7" s="117"/>
      <c r="CQ7" s="117"/>
      <c r="CR7" s="117"/>
      <c r="CS7" s="122"/>
      <c r="CT7" s="123"/>
      <c r="CU7" s="117"/>
      <c r="CV7" s="117"/>
      <c r="CW7" s="117"/>
      <c r="CX7" s="117"/>
      <c r="CY7" s="117"/>
      <c r="CZ7" s="117"/>
      <c r="DA7" s="117"/>
      <c r="DB7" s="117"/>
      <c r="DC7" s="117"/>
      <c r="DD7" s="122"/>
      <c r="DE7" s="124"/>
      <c r="DF7" s="123"/>
      <c r="DG7" s="117"/>
      <c r="DH7" s="117"/>
      <c r="DI7" s="117"/>
      <c r="DJ7" s="117"/>
      <c r="DK7" s="122"/>
      <c r="DL7" s="123"/>
      <c r="DM7" s="117"/>
      <c r="DN7" s="122"/>
      <c r="DO7" s="123"/>
      <c r="DP7" s="117"/>
      <c r="DQ7" s="117"/>
      <c r="DR7" s="122"/>
      <c r="DS7" s="123"/>
      <c r="DT7" s="122"/>
      <c r="DU7" s="124"/>
      <c r="DV7" s="123"/>
      <c r="DW7" s="117" t="s">
        <v>176</v>
      </c>
      <c r="DX7" s="117" t="s">
        <v>178</v>
      </c>
      <c r="DY7" s="122"/>
      <c r="DZ7" s="124"/>
      <c r="EA7" s="127">
        <f t="shared" ref="EA7:EA57" si="0">COUNTA(AL7:DZ7)</f>
        <v>10</v>
      </c>
    </row>
    <row r="8" spans="1:131" ht="18.95" customHeight="1" x14ac:dyDescent="0.4">
      <c r="A8" s="216"/>
      <c r="B8" s="42">
        <v>1</v>
      </c>
      <c r="C8" s="43" t="s">
        <v>154</v>
      </c>
      <c r="D8" s="44" t="s">
        <v>164</v>
      </c>
      <c r="E8" s="44" t="s">
        <v>164</v>
      </c>
      <c r="F8" s="38" t="s">
        <v>197</v>
      </c>
      <c r="G8" s="45" t="s">
        <v>195</v>
      </c>
      <c r="H8" s="38" t="s">
        <v>196</v>
      </c>
      <c r="I8" s="43">
        <v>20120217</v>
      </c>
      <c r="J8" s="128"/>
      <c r="K8" s="46"/>
      <c r="L8" s="47"/>
      <c r="M8" s="47"/>
      <c r="N8" s="38"/>
      <c r="O8" s="38" t="s">
        <v>183</v>
      </c>
      <c r="P8" s="38"/>
      <c r="Q8" s="38" t="s">
        <v>163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106"/>
      <c r="AL8" s="66"/>
      <c r="AM8" s="38"/>
      <c r="AN8" s="38"/>
      <c r="AO8" s="106"/>
      <c r="AP8" s="67"/>
      <c r="AQ8" s="66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106"/>
      <c r="BK8" s="66"/>
      <c r="BL8" s="38"/>
      <c r="BM8" s="38"/>
      <c r="BN8" s="38"/>
      <c r="BO8" s="38"/>
      <c r="BP8" s="38"/>
      <c r="BQ8" s="38"/>
      <c r="BR8" s="38"/>
      <c r="BS8" s="38"/>
      <c r="BT8" s="38"/>
      <c r="BU8" s="106"/>
      <c r="BV8" s="66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106"/>
      <c r="CT8" s="66"/>
      <c r="CU8" s="38"/>
      <c r="CV8" s="38"/>
      <c r="CW8" s="38"/>
      <c r="CX8" s="38"/>
      <c r="CY8" s="38"/>
      <c r="CZ8" s="38"/>
      <c r="DA8" s="38"/>
      <c r="DB8" s="38"/>
      <c r="DC8" s="38"/>
      <c r="DD8" s="106"/>
      <c r="DE8" s="67"/>
      <c r="DF8" s="66"/>
      <c r="DG8" s="38"/>
      <c r="DH8" s="38"/>
      <c r="DI8" s="38"/>
      <c r="DJ8" s="38"/>
      <c r="DK8" s="106"/>
      <c r="DL8" s="66"/>
      <c r="DM8" s="38"/>
      <c r="DN8" s="106"/>
      <c r="DO8" s="66"/>
      <c r="DP8" s="38"/>
      <c r="DQ8" s="38"/>
      <c r="DR8" s="106"/>
      <c r="DS8" s="66"/>
      <c r="DT8" s="106"/>
      <c r="DU8" s="67"/>
      <c r="DV8" s="66"/>
      <c r="DW8" s="38"/>
      <c r="DX8" s="38"/>
      <c r="DY8" s="106"/>
      <c r="DZ8" s="67"/>
      <c r="EA8" s="129">
        <f t="shared" si="0"/>
        <v>0</v>
      </c>
    </row>
    <row r="9" spans="1:131" ht="18.95" customHeight="1" x14ac:dyDescent="0.4">
      <c r="A9" s="216"/>
      <c r="B9" s="42">
        <v>1</v>
      </c>
      <c r="C9" s="43" t="s">
        <v>155</v>
      </c>
      <c r="D9" s="44" t="s">
        <v>164</v>
      </c>
      <c r="E9" s="44" t="s">
        <v>164</v>
      </c>
      <c r="F9" s="38" t="s">
        <v>194</v>
      </c>
      <c r="G9" s="45" t="s">
        <v>195</v>
      </c>
      <c r="H9" s="38" t="s">
        <v>196</v>
      </c>
      <c r="I9" s="43">
        <v>20120221</v>
      </c>
      <c r="J9" s="128"/>
      <c r="K9" s="46"/>
      <c r="L9" s="47"/>
      <c r="M9" s="47"/>
      <c r="N9" s="38" t="s">
        <v>166</v>
      </c>
      <c r="O9" s="38"/>
      <c r="P9" s="38"/>
      <c r="Q9" s="38" t="s">
        <v>165</v>
      </c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106"/>
      <c r="AL9" s="66"/>
      <c r="AM9" s="38"/>
      <c r="AN9" s="38"/>
      <c r="AO9" s="106"/>
      <c r="AP9" s="67"/>
      <c r="AQ9" s="66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106"/>
      <c r="BK9" s="66"/>
      <c r="BL9" s="38"/>
      <c r="BM9" s="38"/>
      <c r="BN9" s="38"/>
      <c r="BO9" s="38"/>
      <c r="BP9" s="38"/>
      <c r="BQ9" s="38"/>
      <c r="BR9" s="38"/>
      <c r="BS9" s="38"/>
      <c r="BT9" s="38"/>
      <c r="BU9" s="106"/>
      <c r="BV9" s="66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106"/>
      <c r="CT9" s="66"/>
      <c r="CU9" s="38"/>
      <c r="CV9" s="38"/>
      <c r="CW9" s="38"/>
      <c r="CX9" s="38"/>
      <c r="CY9" s="38"/>
      <c r="CZ9" s="38"/>
      <c r="DA9" s="38"/>
      <c r="DB9" s="38"/>
      <c r="DC9" s="38"/>
      <c r="DD9" s="106"/>
      <c r="DE9" s="67"/>
      <c r="DF9" s="66"/>
      <c r="DG9" s="38"/>
      <c r="DH9" s="38"/>
      <c r="DI9" s="38"/>
      <c r="DJ9" s="38"/>
      <c r="DK9" s="106"/>
      <c r="DL9" s="66"/>
      <c r="DM9" s="38"/>
      <c r="DN9" s="106"/>
      <c r="DO9" s="66"/>
      <c r="DP9" s="38"/>
      <c r="DQ9" s="38"/>
      <c r="DR9" s="106"/>
      <c r="DS9" s="66"/>
      <c r="DT9" s="106"/>
      <c r="DU9" s="67"/>
      <c r="DV9" s="66"/>
      <c r="DW9" s="38"/>
      <c r="DX9" s="38"/>
      <c r="DY9" s="106"/>
      <c r="DZ9" s="67"/>
      <c r="EA9" s="129">
        <f t="shared" si="0"/>
        <v>0</v>
      </c>
    </row>
    <row r="10" spans="1:131" ht="18.95" customHeight="1" x14ac:dyDescent="0.4">
      <c r="A10" s="216"/>
      <c r="B10" s="42">
        <v>1</v>
      </c>
      <c r="C10" s="43" t="s">
        <v>156</v>
      </c>
      <c r="D10" s="44" t="s">
        <v>164</v>
      </c>
      <c r="E10" s="44" t="s">
        <v>164</v>
      </c>
      <c r="F10" s="38" t="s">
        <v>194</v>
      </c>
      <c r="G10" s="45" t="s">
        <v>195</v>
      </c>
      <c r="H10" s="38" t="s">
        <v>196</v>
      </c>
      <c r="I10" s="43">
        <v>20120221</v>
      </c>
      <c r="J10" s="128"/>
      <c r="K10" s="46" t="s">
        <v>192</v>
      </c>
      <c r="L10" s="47"/>
      <c r="M10" s="47"/>
      <c r="N10" s="38"/>
      <c r="O10" s="38" t="s">
        <v>163</v>
      </c>
      <c r="P10" s="38"/>
      <c r="Q10" s="38" t="s">
        <v>165</v>
      </c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 t="s">
        <v>182</v>
      </c>
      <c r="AE10" s="38"/>
      <c r="AF10" s="38"/>
      <c r="AG10" s="38"/>
      <c r="AH10" s="38"/>
      <c r="AI10" s="38"/>
      <c r="AJ10" s="38"/>
      <c r="AK10" s="106"/>
      <c r="AL10" s="66"/>
      <c r="AM10" s="38"/>
      <c r="AN10" s="38"/>
      <c r="AO10" s="106"/>
      <c r="AP10" s="67"/>
      <c r="AQ10" s="66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106"/>
      <c r="BK10" s="66"/>
      <c r="BL10" s="38"/>
      <c r="BM10" s="38"/>
      <c r="BN10" s="38"/>
      <c r="BO10" s="38"/>
      <c r="BP10" s="38"/>
      <c r="BQ10" s="38"/>
      <c r="BR10" s="38"/>
      <c r="BS10" s="38"/>
      <c r="BT10" s="38"/>
      <c r="BU10" s="106"/>
      <c r="BV10" s="66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106"/>
      <c r="CT10" s="66"/>
      <c r="CU10" s="38"/>
      <c r="CV10" s="38"/>
      <c r="CW10" s="38"/>
      <c r="CX10" s="38"/>
      <c r="CY10" s="38"/>
      <c r="CZ10" s="38"/>
      <c r="DA10" s="38"/>
      <c r="DB10" s="38"/>
      <c r="DC10" s="38"/>
      <c r="DD10" s="106"/>
      <c r="DE10" s="67"/>
      <c r="DF10" s="66"/>
      <c r="DG10" s="38"/>
      <c r="DH10" s="38"/>
      <c r="DI10" s="38"/>
      <c r="DJ10" s="38"/>
      <c r="DK10" s="106"/>
      <c r="DL10" s="66"/>
      <c r="DM10" s="38"/>
      <c r="DN10" s="106"/>
      <c r="DO10" s="66"/>
      <c r="DP10" s="38"/>
      <c r="DQ10" s="38"/>
      <c r="DR10" s="106"/>
      <c r="DS10" s="66"/>
      <c r="DT10" s="106"/>
      <c r="DU10" s="67"/>
      <c r="DV10" s="66"/>
      <c r="DW10" s="38"/>
      <c r="DX10" s="38"/>
      <c r="DY10" s="106"/>
      <c r="DZ10" s="67"/>
      <c r="EA10" s="129">
        <f t="shared" si="0"/>
        <v>0</v>
      </c>
    </row>
    <row r="11" spans="1:131" ht="18.95" customHeight="1" x14ac:dyDescent="0.4">
      <c r="A11" s="216"/>
      <c r="B11" s="42">
        <v>1</v>
      </c>
      <c r="C11" s="43" t="s">
        <v>157</v>
      </c>
      <c r="D11" s="44" t="s">
        <v>164</v>
      </c>
      <c r="E11" s="44" t="s">
        <v>164</v>
      </c>
      <c r="F11" s="38" t="s">
        <v>194</v>
      </c>
      <c r="G11" s="45" t="s">
        <v>195</v>
      </c>
      <c r="H11" s="38" t="s">
        <v>196</v>
      </c>
      <c r="I11" s="43">
        <v>20120221</v>
      </c>
      <c r="J11" s="128"/>
      <c r="K11" s="46" t="s">
        <v>191</v>
      </c>
      <c r="L11" s="47"/>
      <c r="M11" s="47"/>
      <c r="N11" s="38"/>
      <c r="O11" s="38"/>
      <c r="P11" s="38" t="s">
        <v>163</v>
      </c>
      <c r="Q11" s="38" t="s">
        <v>165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106"/>
      <c r="AL11" s="66"/>
      <c r="AM11" s="38"/>
      <c r="AN11" s="38"/>
      <c r="AO11" s="106"/>
      <c r="AP11" s="67"/>
      <c r="AQ11" s="66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106"/>
      <c r="BK11" s="66"/>
      <c r="BL11" s="38"/>
      <c r="BM11" s="38"/>
      <c r="BN11" s="38"/>
      <c r="BO11" s="38"/>
      <c r="BP11" s="38"/>
      <c r="BQ11" s="38"/>
      <c r="BR11" s="38"/>
      <c r="BS11" s="38"/>
      <c r="BT11" s="38"/>
      <c r="BU11" s="106"/>
      <c r="BV11" s="66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106"/>
      <c r="CT11" s="66"/>
      <c r="CU11" s="38"/>
      <c r="CV11" s="38"/>
      <c r="CW11" s="38"/>
      <c r="CX11" s="38"/>
      <c r="CY11" s="38"/>
      <c r="CZ11" s="38"/>
      <c r="DA11" s="38"/>
      <c r="DB11" s="38"/>
      <c r="DC11" s="38"/>
      <c r="DD11" s="106"/>
      <c r="DE11" s="67"/>
      <c r="DF11" s="66"/>
      <c r="DG11" s="38"/>
      <c r="DH11" s="38"/>
      <c r="DI11" s="38"/>
      <c r="DJ11" s="38"/>
      <c r="DK11" s="106"/>
      <c r="DL11" s="66"/>
      <c r="DM11" s="38"/>
      <c r="DN11" s="106"/>
      <c r="DO11" s="66"/>
      <c r="DP11" s="38"/>
      <c r="DQ11" s="38"/>
      <c r="DR11" s="106"/>
      <c r="DS11" s="66"/>
      <c r="DT11" s="106"/>
      <c r="DU11" s="67"/>
      <c r="DV11" s="66"/>
      <c r="DW11" s="38"/>
      <c r="DX11" s="38"/>
      <c r="DY11" s="106"/>
      <c r="DZ11" s="67"/>
      <c r="EA11" s="129">
        <f t="shared" si="0"/>
        <v>0</v>
      </c>
    </row>
    <row r="12" spans="1:131" ht="52.5" customHeight="1" x14ac:dyDescent="0.4">
      <c r="A12" s="216"/>
      <c r="B12" s="42">
        <v>1</v>
      </c>
      <c r="C12" s="43" t="s">
        <v>158</v>
      </c>
      <c r="D12" s="44" t="s">
        <v>164</v>
      </c>
      <c r="E12" s="44"/>
      <c r="F12" s="38" t="s">
        <v>194</v>
      </c>
      <c r="G12" s="45" t="s">
        <v>195</v>
      </c>
      <c r="H12" s="38" t="s">
        <v>196</v>
      </c>
      <c r="I12" s="43">
        <v>20120221</v>
      </c>
      <c r="J12" s="128"/>
      <c r="K12" s="46"/>
      <c r="L12" s="47"/>
      <c r="M12" s="47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106"/>
      <c r="AL12" s="66" t="s">
        <v>184</v>
      </c>
      <c r="AM12" s="38"/>
      <c r="AN12" s="38"/>
      <c r="AO12" s="106" t="s">
        <v>180</v>
      </c>
      <c r="AP12" s="67"/>
      <c r="AQ12" s="66"/>
      <c r="AR12" s="38"/>
      <c r="AS12" s="38"/>
      <c r="AT12" s="38"/>
      <c r="AU12" s="38"/>
      <c r="AV12" s="38"/>
      <c r="AW12" s="38"/>
      <c r="AX12" s="38" t="s">
        <v>186</v>
      </c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130" t="s">
        <v>210</v>
      </c>
      <c r="BK12" s="66"/>
      <c r="BL12" s="38"/>
      <c r="BM12" s="38"/>
      <c r="BN12" s="38"/>
      <c r="BO12" s="38"/>
      <c r="BP12" s="38"/>
      <c r="BQ12" s="38"/>
      <c r="BR12" s="38"/>
      <c r="BS12" s="38"/>
      <c r="BT12" s="38"/>
      <c r="BU12" s="106"/>
      <c r="BV12" s="66"/>
      <c r="BW12" s="38"/>
      <c r="BX12" s="38"/>
      <c r="BY12" s="39"/>
      <c r="BZ12" s="38"/>
      <c r="CA12" s="38"/>
      <c r="CB12" s="39" t="s">
        <v>181</v>
      </c>
      <c r="CC12" s="38"/>
      <c r="CD12" s="39" t="s">
        <v>181</v>
      </c>
      <c r="CE12" s="38"/>
      <c r="CF12" s="38"/>
      <c r="CG12" s="38"/>
      <c r="CH12" s="38"/>
      <c r="CI12" s="38"/>
      <c r="CJ12" s="38"/>
      <c r="CK12" s="38"/>
      <c r="CL12" s="131" t="s">
        <v>185</v>
      </c>
      <c r="CM12" s="38"/>
      <c r="CN12" s="38"/>
      <c r="CO12" s="39" t="s">
        <v>181</v>
      </c>
      <c r="CP12" s="38"/>
      <c r="CQ12" s="38"/>
      <c r="CR12" s="38"/>
      <c r="CS12" s="106"/>
      <c r="CT12" s="66"/>
      <c r="CU12" s="38"/>
      <c r="CV12" s="38"/>
      <c r="CW12" s="38"/>
      <c r="CX12" s="38"/>
      <c r="CY12" s="38"/>
      <c r="CZ12" s="38"/>
      <c r="DA12" s="38"/>
      <c r="DB12" s="38"/>
      <c r="DC12" s="39"/>
      <c r="DD12" s="105"/>
      <c r="DE12" s="67"/>
      <c r="DF12" s="66"/>
      <c r="DG12" s="38"/>
      <c r="DH12" s="38"/>
      <c r="DI12" s="38"/>
      <c r="DJ12" s="38"/>
      <c r="DK12" s="106"/>
      <c r="DL12" s="66"/>
      <c r="DM12" s="38"/>
      <c r="DN12" s="106"/>
      <c r="DO12" s="66"/>
      <c r="DP12" s="38"/>
      <c r="DQ12" s="38"/>
      <c r="DR12" s="106"/>
      <c r="DS12" s="66"/>
      <c r="DT12" s="106"/>
      <c r="DU12" s="67"/>
      <c r="DV12" s="66"/>
      <c r="DW12" s="38" t="s">
        <v>146</v>
      </c>
      <c r="DX12" s="38" t="s">
        <v>177</v>
      </c>
      <c r="DY12" s="106"/>
      <c r="DZ12" s="67"/>
      <c r="EA12" s="129">
        <f t="shared" si="0"/>
        <v>10</v>
      </c>
    </row>
    <row r="13" spans="1:131" ht="18.95" customHeight="1" x14ac:dyDescent="0.4">
      <c r="A13" s="148"/>
      <c r="B13" s="42"/>
      <c r="C13" s="43"/>
      <c r="D13" s="44"/>
      <c r="E13" s="44"/>
      <c r="F13" s="38"/>
      <c r="G13" s="45"/>
      <c r="H13" s="38"/>
      <c r="I13" s="43"/>
      <c r="J13" s="128"/>
      <c r="K13" s="46"/>
      <c r="L13" s="47"/>
      <c r="M13" s="47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106"/>
      <c r="AL13" s="66"/>
      <c r="AM13" s="38"/>
      <c r="AN13" s="38"/>
      <c r="AO13" s="106"/>
      <c r="AP13" s="67"/>
      <c r="AQ13" s="66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106"/>
      <c r="BK13" s="66"/>
      <c r="BL13" s="38"/>
      <c r="BM13" s="38"/>
      <c r="BN13" s="38"/>
      <c r="BO13" s="38"/>
      <c r="BP13" s="38"/>
      <c r="BQ13" s="38"/>
      <c r="BR13" s="38"/>
      <c r="BS13" s="38"/>
      <c r="BT13" s="38"/>
      <c r="BU13" s="106"/>
      <c r="BV13" s="66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106"/>
      <c r="CT13" s="66"/>
      <c r="CU13" s="38"/>
      <c r="CV13" s="38"/>
      <c r="CW13" s="38"/>
      <c r="CX13" s="38"/>
      <c r="CY13" s="38"/>
      <c r="CZ13" s="38"/>
      <c r="DA13" s="38"/>
      <c r="DB13" s="38"/>
      <c r="DC13" s="38"/>
      <c r="DD13" s="106"/>
      <c r="DE13" s="67"/>
      <c r="DF13" s="66"/>
      <c r="DG13" s="38"/>
      <c r="DH13" s="38"/>
      <c r="DI13" s="38"/>
      <c r="DJ13" s="38"/>
      <c r="DK13" s="106"/>
      <c r="DL13" s="66"/>
      <c r="DM13" s="38"/>
      <c r="DN13" s="106"/>
      <c r="DO13" s="66"/>
      <c r="DP13" s="38"/>
      <c r="DQ13" s="38"/>
      <c r="DR13" s="106"/>
      <c r="DS13" s="66"/>
      <c r="DT13" s="106"/>
      <c r="DU13" s="67"/>
      <c r="DV13" s="66"/>
      <c r="DW13" s="38"/>
      <c r="DX13" s="38"/>
      <c r="DY13" s="106"/>
      <c r="DZ13" s="67"/>
      <c r="EA13" s="33">
        <f t="shared" si="0"/>
        <v>0</v>
      </c>
    </row>
    <row r="14" spans="1:131" ht="18.95" customHeight="1" x14ac:dyDescent="0.4">
      <c r="A14" s="148"/>
      <c r="B14" s="42"/>
      <c r="C14" s="43"/>
      <c r="D14" s="44"/>
      <c r="E14" s="44"/>
      <c r="F14" s="38"/>
      <c r="G14" s="45"/>
      <c r="H14" s="38"/>
      <c r="I14" s="43"/>
      <c r="J14" s="128"/>
      <c r="K14" s="46"/>
      <c r="L14" s="47"/>
      <c r="M14" s="47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106"/>
      <c r="AL14" s="66"/>
      <c r="AM14" s="38"/>
      <c r="AN14" s="38"/>
      <c r="AO14" s="106"/>
      <c r="AP14" s="67"/>
      <c r="AQ14" s="66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106"/>
      <c r="BK14" s="66"/>
      <c r="BL14" s="38"/>
      <c r="BM14" s="38"/>
      <c r="BN14" s="38"/>
      <c r="BO14" s="38"/>
      <c r="BP14" s="38"/>
      <c r="BQ14" s="38"/>
      <c r="BR14" s="38"/>
      <c r="BS14" s="38"/>
      <c r="BT14" s="38"/>
      <c r="BU14" s="106"/>
      <c r="BV14" s="66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106"/>
      <c r="CT14" s="66"/>
      <c r="CU14" s="38"/>
      <c r="CV14" s="38"/>
      <c r="CW14" s="38"/>
      <c r="CX14" s="38"/>
      <c r="CY14" s="38"/>
      <c r="CZ14" s="38"/>
      <c r="DA14" s="38"/>
      <c r="DB14" s="38"/>
      <c r="DC14" s="38"/>
      <c r="DD14" s="106"/>
      <c r="DE14" s="67"/>
      <c r="DF14" s="66"/>
      <c r="DG14" s="38"/>
      <c r="DH14" s="38"/>
      <c r="DI14" s="38"/>
      <c r="DJ14" s="38"/>
      <c r="DK14" s="106"/>
      <c r="DL14" s="66"/>
      <c r="DM14" s="38"/>
      <c r="DN14" s="106"/>
      <c r="DO14" s="66"/>
      <c r="DP14" s="38"/>
      <c r="DQ14" s="38"/>
      <c r="DR14" s="106"/>
      <c r="DS14" s="66"/>
      <c r="DT14" s="106"/>
      <c r="DU14" s="67"/>
      <c r="DV14" s="66"/>
      <c r="DW14" s="38"/>
      <c r="DX14" s="38"/>
      <c r="DY14" s="106"/>
      <c r="DZ14" s="67"/>
      <c r="EA14" s="33">
        <f t="shared" si="0"/>
        <v>0</v>
      </c>
    </row>
    <row r="15" spans="1:131" ht="18.95" customHeight="1" x14ac:dyDescent="0.4">
      <c r="A15" s="148"/>
      <c r="B15" s="42"/>
      <c r="C15" s="43"/>
      <c r="D15" s="44"/>
      <c r="E15" s="44"/>
      <c r="F15" s="38"/>
      <c r="G15" s="45"/>
      <c r="H15" s="38"/>
      <c r="I15" s="43"/>
      <c r="J15" s="128"/>
      <c r="K15" s="46"/>
      <c r="L15" s="47"/>
      <c r="M15" s="47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106"/>
      <c r="AL15" s="66"/>
      <c r="AM15" s="38"/>
      <c r="AN15" s="38"/>
      <c r="AO15" s="106"/>
      <c r="AP15" s="67"/>
      <c r="AQ15" s="66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106"/>
      <c r="BK15" s="66"/>
      <c r="BL15" s="38"/>
      <c r="BM15" s="38"/>
      <c r="BN15" s="38"/>
      <c r="BO15" s="38"/>
      <c r="BP15" s="38"/>
      <c r="BQ15" s="38"/>
      <c r="BR15" s="38"/>
      <c r="BS15" s="38"/>
      <c r="BT15" s="38"/>
      <c r="BU15" s="106"/>
      <c r="BV15" s="66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106"/>
      <c r="CT15" s="66"/>
      <c r="CU15" s="38"/>
      <c r="CV15" s="38"/>
      <c r="CW15" s="38"/>
      <c r="CX15" s="38"/>
      <c r="CY15" s="38"/>
      <c r="CZ15" s="38"/>
      <c r="DA15" s="38"/>
      <c r="DB15" s="38"/>
      <c r="DC15" s="38"/>
      <c r="DD15" s="106"/>
      <c r="DE15" s="67"/>
      <c r="DF15" s="66"/>
      <c r="DG15" s="38"/>
      <c r="DH15" s="38"/>
      <c r="DI15" s="38"/>
      <c r="DJ15" s="38"/>
      <c r="DK15" s="106"/>
      <c r="DL15" s="66"/>
      <c r="DM15" s="38"/>
      <c r="DN15" s="106"/>
      <c r="DO15" s="66"/>
      <c r="DP15" s="38"/>
      <c r="DQ15" s="38"/>
      <c r="DR15" s="106"/>
      <c r="DS15" s="66"/>
      <c r="DT15" s="106"/>
      <c r="DU15" s="67"/>
      <c r="DV15" s="66"/>
      <c r="DW15" s="38"/>
      <c r="DX15" s="38"/>
      <c r="DY15" s="106"/>
      <c r="DZ15" s="67"/>
      <c r="EA15" s="33">
        <f t="shared" si="0"/>
        <v>0</v>
      </c>
    </row>
    <row r="16" spans="1:131" ht="18.95" customHeight="1" x14ac:dyDescent="0.4">
      <c r="A16" s="148"/>
      <c r="B16" s="42"/>
      <c r="C16" s="43"/>
      <c r="D16" s="44"/>
      <c r="E16" s="44"/>
      <c r="F16" s="38"/>
      <c r="G16" s="45"/>
      <c r="H16" s="38"/>
      <c r="I16" s="43"/>
      <c r="J16" s="128"/>
      <c r="K16" s="46"/>
      <c r="L16" s="47"/>
      <c r="M16" s="47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106"/>
      <c r="AL16" s="66"/>
      <c r="AM16" s="38"/>
      <c r="AN16" s="38"/>
      <c r="AO16" s="106"/>
      <c r="AP16" s="67"/>
      <c r="AQ16" s="66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106"/>
      <c r="BK16" s="66"/>
      <c r="BL16" s="38"/>
      <c r="BM16" s="38"/>
      <c r="BN16" s="38"/>
      <c r="BO16" s="38"/>
      <c r="BP16" s="38"/>
      <c r="BQ16" s="38"/>
      <c r="BR16" s="38"/>
      <c r="BS16" s="38"/>
      <c r="BT16" s="38"/>
      <c r="BU16" s="106"/>
      <c r="BV16" s="66"/>
      <c r="BW16" s="38"/>
      <c r="BX16" s="38"/>
      <c r="BY16" s="38"/>
      <c r="BZ16" s="38"/>
      <c r="CA16" s="38"/>
      <c r="CB16" s="38"/>
      <c r="CC16" s="38"/>
      <c r="CD16" s="39"/>
      <c r="CE16" s="38"/>
      <c r="CF16" s="38"/>
      <c r="CG16" s="38"/>
      <c r="CH16" s="38"/>
      <c r="CI16" s="38"/>
      <c r="CJ16" s="38"/>
      <c r="CK16" s="38"/>
      <c r="CL16" s="39"/>
      <c r="CM16" s="38"/>
      <c r="CN16" s="38"/>
      <c r="CO16" s="38"/>
      <c r="CP16" s="38"/>
      <c r="CQ16" s="38"/>
      <c r="CR16" s="38"/>
      <c r="CS16" s="106"/>
      <c r="CT16" s="66"/>
      <c r="CU16" s="38"/>
      <c r="CV16" s="38"/>
      <c r="CW16" s="38"/>
      <c r="CX16" s="38"/>
      <c r="CY16" s="38"/>
      <c r="CZ16" s="38"/>
      <c r="DA16" s="38"/>
      <c r="DB16" s="38"/>
      <c r="DC16" s="38"/>
      <c r="DD16" s="106"/>
      <c r="DE16" s="67"/>
      <c r="DF16" s="66"/>
      <c r="DG16" s="38"/>
      <c r="DH16" s="38"/>
      <c r="DI16" s="38"/>
      <c r="DJ16" s="38"/>
      <c r="DK16" s="106"/>
      <c r="DL16" s="66"/>
      <c r="DM16" s="38"/>
      <c r="DN16" s="106"/>
      <c r="DO16" s="66"/>
      <c r="DP16" s="38"/>
      <c r="DQ16" s="38"/>
      <c r="DR16" s="106"/>
      <c r="DS16" s="66"/>
      <c r="DT16" s="106"/>
      <c r="DU16" s="67"/>
      <c r="DV16" s="66"/>
      <c r="DW16" s="38"/>
      <c r="DX16" s="38"/>
      <c r="DY16" s="130"/>
      <c r="DZ16" s="67"/>
      <c r="EA16" s="33">
        <f t="shared" si="0"/>
        <v>0</v>
      </c>
    </row>
    <row r="17" spans="1:131" ht="18.95" customHeight="1" x14ac:dyDescent="0.4">
      <c r="A17" s="148"/>
      <c r="B17" s="42"/>
      <c r="C17" s="43"/>
      <c r="D17" s="44"/>
      <c r="E17" s="44"/>
      <c r="F17" s="38"/>
      <c r="G17" s="45"/>
      <c r="H17" s="38"/>
      <c r="I17" s="43"/>
      <c r="J17" s="128"/>
      <c r="K17" s="46"/>
      <c r="L17" s="47"/>
      <c r="M17" s="47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130"/>
      <c r="AL17" s="66"/>
      <c r="AM17" s="38"/>
      <c r="AN17" s="38"/>
      <c r="AO17" s="106"/>
      <c r="AP17" s="67"/>
      <c r="AQ17" s="66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106"/>
      <c r="BK17" s="66"/>
      <c r="BL17" s="38"/>
      <c r="BM17" s="38"/>
      <c r="BN17" s="38"/>
      <c r="BO17" s="38"/>
      <c r="BP17" s="38"/>
      <c r="BQ17" s="38"/>
      <c r="BR17" s="38"/>
      <c r="BS17" s="38"/>
      <c r="BT17" s="38"/>
      <c r="BU17" s="106"/>
      <c r="BV17" s="66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106"/>
      <c r="CT17" s="66"/>
      <c r="CU17" s="38"/>
      <c r="CV17" s="38"/>
      <c r="CW17" s="38"/>
      <c r="CX17" s="38"/>
      <c r="CY17" s="38"/>
      <c r="CZ17" s="38"/>
      <c r="DA17" s="38"/>
      <c r="DB17" s="38"/>
      <c r="DC17" s="38"/>
      <c r="DD17" s="106"/>
      <c r="DE17" s="67"/>
      <c r="DF17" s="66"/>
      <c r="DG17" s="38"/>
      <c r="DH17" s="38"/>
      <c r="DI17" s="38"/>
      <c r="DJ17" s="38"/>
      <c r="DK17" s="106"/>
      <c r="DL17" s="66"/>
      <c r="DM17" s="38"/>
      <c r="DN17" s="106"/>
      <c r="DO17" s="66"/>
      <c r="DP17" s="38"/>
      <c r="DQ17" s="38"/>
      <c r="DR17" s="106"/>
      <c r="DS17" s="66"/>
      <c r="DT17" s="106"/>
      <c r="DU17" s="67"/>
      <c r="DV17" s="66"/>
      <c r="DW17" s="38"/>
      <c r="DX17" s="38"/>
      <c r="DY17" s="106"/>
      <c r="DZ17" s="67"/>
      <c r="EA17" s="33">
        <f t="shared" si="0"/>
        <v>0</v>
      </c>
    </row>
    <row r="18" spans="1:131" ht="18.95" customHeight="1" x14ac:dyDescent="0.4">
      <c r="A18" s="148"/>
      <c r="B18" s="42"/>
      <c r="C18" s="43"/>
      <c r="D18" s="44"/>
      <c r="E18" s="44"/>
      <c r="F18" s="38"/>
      <c r="G18" s="45"/>
      <c r="H18" s="38"/>
      <c r="I18" s="43"/>
      <c r="J18" s="128"/>
      <c r="K18" s="46"/>
      <c r="L18" s="47"/>
      <c r="M18" s="4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106"/>
      <c r="AL18" s="66"/>
      <c r="AM18" s="38"/>
      <c r="AN18" s="38"/>
      <c r="AO18" s="106"/>
      <c r="AP18" s="67"/>
      <c r="AQ18" s="66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106"/>
      <c r="BK18" s="66"/>
      <c r="BL18" s="38"/>
      <c r="BM18" s="38"/>
      <c r="BN18" s="38"/>
      <c r="BO18" s="38"/>
      <c r="BP18" s="38"/>
      <c r="BQ18" s="38"/>
      <c r="BR18" s="38"/>
      <c r="BS18" s="38"/>
      <c r="BT18" s="38"/>
      <c r="BU18" s="106"/>
      <c r="BV18" s="66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106"/>
      <c r="CT18" s="66"/>
      <c r="CU18" s="38"/>
      <c r="CV18" s="38"/>
      <c r="CW18" s="38"/>
      <c r="CX18" s="38"/>
      <c r="CY18" s="38"/>
      <c r="CZ18" s="38"/>
      <c r="DA18" s="38"/>
      <c r="DB18" s="38"/>
      <c r="DC18" s="38"/>
      <c r="DD18" s="106"/>
      <c r="DE18" s="67"/>
      <c r="DF18" s="66"/>
      <c r="DG18" s="38"/>
      <c r="DH18" s="38"/>
      <c r="DI18" s="38"/>
      <c r="DJ18" s="38"/>
      <c r="DK18" s="106"/>
      <c r="DL18" s="66"/>
      <c r="DM18" s="38"/>
      <c r="DN18" s="106"/>
      <c r="DO18" s="66"/>
      <c r="DP18" s="38"/>
      <c r="DQ18" s="38"/>
      <c r="DR18" s="106"/>
      <c r="DS18" s="66"/>
      <c r="DT18" s="106"/>
      <c r="DU18" s="67"/>
      <c r="DV18" s="66"/>
      <c r="DW18" s="38"/>
      <c r="DX18" s="38"/>
      <c r="DY18" s="106"/>
      <c r="DZ18" s="67"/>
      <c r="EA18" s="33">
        <f t="shared" si="0"/>
        <v>0</v>
      </c>
    </row>
    <row r="19" spans="1:131" ht="18.95" customHeight="1" x14ac:dyDescent="0.4">
      <c r="A19" s="148"/>
      <c r="B19" s="42"/>
      <c r="C19" s="43"/>
      <c r="D19" s="44"/>
      <c r="E19" s="44"/>
      <c r="F19" s="38"/>
      <c r="G19" s="45"/>
      <c r="H19" s="38"/>
      <c r="I19" s="43"/>
      <c r="J19" s="128"/>
      <c r="K19" s="46"/>
      <c r="L19" s="47"/>
      <c r="M19" s="47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106"/>
      <c r="AL19" s="66"/>
      <c r="AM19" s="38"/>
      <c r="AN19" s="38"/>
      <c r="AO19" s="106"/>
      <c r="AP19" s="67"/>
      <c r="AQ19" s="66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106"/>
      <c r="BK19" s="66"/>
      <c r="BL19" s="38"/>
      <c r="BM19" s="38"/>
      <c r="BN19" s="38"/>
      <c r="BO19" s="38"/>
      <c r="BP19" s="38"/>
      <c r="BQ19" s="38"/>
      <c r="BR19" s="38"/>
      <c r="BS19" s="38"/>
      <c r="BT19" s="38"/>
      <c r="BU19" s="106"/>
      <c r="BV19" s="66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106"/>
      <c r="CT19" s="66"/>
      <c r="CU19" s="38"/>
      <c r="CV19" s="38"/>
      <c r="CW19" s="38"/>
      <c r="CX19" s="38"/>
      <c r="CY19" s="38"/>
      <c r="CZ19" s="38"/>
      <c r="DA19" s="38"/>
      <c r="DB19" s="38"/>
      <c r="DC19" s="38"/>
      <c r="DD19" s="106"/>
      <c r="DE19" s="67"/>
      <c r="DF19" s="66"/>
      <c r="DG19" s="38"/>
      <c r="DH19" s="38"/>
      <c r="DI19" s="38"/>
      <c r="DJ19" s="38"/>
      <c r="DK19" s="106"/>
      <c r="DL19" s="66"/>
      <c r="DM19" s="38"/>
      <c r="DN19" s="106"/>
      <c r="DO19" s="66"/>
      <c r="DP19" s="38"/>
      <c r="DQ19" s="38"/>
      <c r="DR19" s="106"/>
      <c r="DS19" s="66"/>
      <c r="DT19" s="106"/>
      <c r="DU19" s="67"/>
      <c r="DV19" s="66"/>
      <c r="DW19" s="38"/>
      <c r="DX19" s="38"/>
      <c r="DY19" s="106"/>
      <c r="DZ19" s="67"/>
      <c r="EA19" s="33">
        <f t="shared" si="0"/>
        <v>0</v>
      </c>
    </row>
    <row r="20" spans="1:131" ht="18.95" customHeight="1" x14ac:dyDescent="0.4">
      <c r="A20" s="148"/>
      <c r="B20" s="42"/>
      <c r="C20" s="43"/>
      <c r="D20" s="44"/>
      <c r="E20" s="44"/>
      <c r="F20" s="38"/>
      <c r="G20" s="45"/>
      <c r="H20" s="38"/>
      <c r="I20" s="43"/>
      <c r="J20" s="128"/>
      <c r="K20" s="46"/>
      <c r="L20" s="47"/>
      <c r="M20" s="47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106"/>
      <c r="AL20" s="66"/>
      <c r="AM20" s="38"/>
      <c r="AN20" s="38"/>
      <c r="AO20" s="106"/>
      <c r="AP20" s="67"/>
      <c r="AQ20" s="66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106"/>
      <c r="BK20" s="66"/>
      <c r="BL20" s="38"/>
      <c r="BM20" s="38"/>
      <c r="BN20" s="38"/>
      <c r="BO20" s="38"/>
      <c r="BP20" s="38"/>
      <c r="BQ20" s="38"/>
      <c r="BR20" s="38"/>
      <c r="BS20" s="38"/>
      <c r="BT20" s="38"/>
      <c r="BU20" s="106"/>
      <c r="BV20" s="66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106"/>
      <c r="CT20" s="66"/>
      <c r="CU20" s="38"/>
      <c r="CV20" s="38"/>
      <c r="CW20" s="38"/>
      <c r="CX20" s="38"/>
      <c r="CY20" s="38"/>
      <c r="CZ20" s="38"/>
      <c r="DA20" s="38"/>
      <c r="DB20" s="38"/>
      <c r="DC20" s="38"/>
      <c r="DD20" s="106"/>
      <c r="DE20" s="67"/>
      <c r="DF20" s="66"/>
      <c r="DG20" s="38"/>
      <c r="DH20" s="38"/>
      <c r="DI20" s="38"/>
      <c r="DJ20" s="38"/>
      <c r="DK20" s="106"/>
      <c r="DL20" s="66"/>
      <c r="DM20" s="38"/>
      <c r="DN20" s="106"/>
      <c r="DO20" s="66"/>
      <c r="DP20" s="38"/>
      <c r="DQ20" s="38"/>
      <c r="DR20" s="106"/>
      <c r="DS20" s="66"/>
      <c r="DT20" s="106"/>
      <c r="DU20" s="67"/>
      <c r="DV20" s="66"/>
      <c r="DW20" s="38"/>
      <c r="DX20" s="38"/>
      <c r="DY20" s="106"/>
      <c r="DZ20" s="67"/>
      <c r="EA20" s="33">
        <f t="shared" si="0"/>
        <v>0</v>
      </c>
    </row>
    <row r="21" spans="1:131" ht="18.95" customHeight="1" x14ac:dyDescent="0.4">
      <c r="A21" s="148"/>
      <c r="B21" s="42"/>
      <c r="C21" s="43"/>
      <c r="D21" s="44"/>
      <c r="E21" s="44"/>
      <c r="F21" s="38"/>
      <c r="G21" s="45"/>
      <c r="H21" s="38"/>
      <c r="I21" s="43"/>
      <c r="J21" s="128"/>
      <c r="K21" s="46"/>
      <c r="L21" s="47"/>
      <c r="M21" s="47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106"/>
      <c r="AL21" s="66"/>
      <c r="AM21" s="38"/>
      <c r="AN21" s="38"/>
      <c r="AO21" s="106"/>
      <c r="AP21" s="67"/>
      <c r="AQ21" s="66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106"/>
      <c r="BK21" s="66"/>
      <c r="BL21" s="38"/>
      <c r="BM21" s="38"/>
      <c r="BN21" s="38"/>
      <c r="BO21" s="38"/>
      <c r="BP21" s="38"/>
      <c r="BQ21" s="38"/>
      <c r="BR21" s="38"/>
      <c r="BS21" s="38"/>
      <c r="BT21" s="38"/>
      <c r="BU21" s="106"/>
      <c r="BV21" s="66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106"/>
      <c r="CT21" s="66"/>
      <c r="CU21" s="38"/>
      <c r="CV21" s="38"/>
      <c r="CW21" s="38"/>
      <c r="CX21" s="38"/>
      <c r="CY21" s="38"/>
      <c r="CZ21" s="38"/>
      <c r="DA21" s="38"/>
      <c r="DB21" s="38"/>
      <c r="DC21" s="38"/>
      <c r="DD21" s="106"/>
      <c r="DE21" s="67"/>
      <c r="DF21" s="66"/>
      <c r="DG21" s="38"/>
      <c r="DH21" s="38"/>
      <c r="DI21" s="38"/>
      <c r="DJ21" s="38"/>
      <c r="DK21" s="106"/>
      <c r="DL21" s="66"/>
      <c r="DM21" s="38"/>
      <c r="DN21" s="106"/>
      <c r="DO21" s="66"/>
      <c r="DP21" s="38"/>
      <c r="DQ21" s="38"/>
      <c r="DR21" s="106"/>
      <c r="DS21" s="66"/>
      <c r="DT21" s="106"/>
      <c r="DU21" s="67"/>
      <c r="DV21" s="66"/>
      <c r="DW21" s="38"/>
      <c r="DX21" s="38"/>
      <c r="DY21" s="106"/>
      <c r="DZ21" s="67"/>
      <c r="EA21" s="33">
        <f t="shared" si="0"/>
        <v>0</v>
      </c>
    </row>
    <row r="22" spans="1:131" ht="18.95" customHeight="1" x14ac:dyDescent="0.4">
      <c r="A22" s="148"/>
      <c r="B22" s="42"/>
      <c r="C22" s="43"/>
      <c r="D22" s="44"/>
      <c r="E22" s="44"/>
      <c r="F22" s="38"/>
      <c r="G22" s="45"/>
      <c r="H22" s="38"/>
      <c r="I22" s="43"/>
      <c r="J22" s="128"/>
      <c r="K22" s="46"/>
      <c r="L22" s="47"/>
      <c r="M22" s="47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106"/>
      <c r="AL22" s="66"/>
      <c r="AM22" s="38"/>
      <c r="AN22" s="38"/>
      <c r="AO22" s="106"/>
      <c r="AP22" s="67"/>
      <c r="AQ22" s="66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106"/>
      <c r="BK22" s="66"/>
      <c r="BL22" s="38"/>
      <c r="BM22" s="38"/>
      <c r="BN22" s="38"/>
      <c r="BO22" s="38"/>
      <c r="BP22" s="38"/>
      <c r="BQ22" s="38"/>
      <c r="BR22" s="38"/>
      <c r="BS22" s="38"/>
      <c r="BT22" s="38"/>
      <c r="BU22" s="106"/>
      <c r="BV22" s="66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106"/>
      <c r="CT22" s="66"/>
      <c r="CU22" s="38"/>
      <c r="CV22" s="38"/>
      <c r="CW22" s="38"/>
      <c r="CX22" s="38"/>
      <c r="CY22" s="38"/>
      <c r="CZ22" s="38"/>
      <c r="DA22" s="38"/>
      <c r="DB22" s="38"/>
      <c r="DC22" s="38"/>
      <c r="DD22" s="106"/>
      <c r="DE22" s="67"/>
      <c r="DF22" s="66"/>
      <c r="DG22" s="38"/>
      <c r="DH22" s="38"/>
      <c r="DI22" s="38"/>
      <c r="DJ22" s="38"/>
      <c r="DK22" s="106"/>
      <c r="DL22" s="66"/>
      <c r="DM22" s="38"/>
      <c r="DN22" s="106"/>
      <c r="DO22" s="66"/>
      <c r="DP22" s="38"/>
      <c r="DQ22" s="38"/>
      <c r="DR22" s="106"/>
      <c r="DS22" s="66"/>
      <c r="DT22" s="106"/>
      <c r="DU22" s="67"/>
      <c r="DV22" s="66"/>
      <c r="DW22" s="38"/>
      <c r="DX22" s="38"/>
      <c r="DY22" s="106"/>
      <c r="DZ22" s="67"/>
      <c r="EA22" s="33">
        <f t="shared" si="0"/>
        <v>0</v>
      </c>
    </row>
    <row r="23" spans="1:131" ht="18.95" customHeight="1" x14ac:dyDescent="0.4">
      <c r="A23" s="148"/>
      <c r="B23" s="42"/>
      <c r="C23" s="43"/>
      <c r="D23" s="44"/>
      <c r="E23" s="44"/>
      <c r="F23" s="38"/>
      <c r="G23" s="45"/>
      <c r="H23" s="38"/>
      <c r="I23" s="43"/>
      <c r="J23" s="128"/>
      <c r="K23" s="46"/>
      <c r="L23" s="47"/>
      <c r="M23" s="47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106"/>
      <c r="AL23" s="66"/>
      <c r="AM23" s="38"/>
      <c r="AN23" s="38"/>
      <c r="AO23" s="106"/>
      <c r="AP23" s="67"/>
      <c r="AQ23" s="66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106"/>
      <c r="BK23" s="66"/>
      <c r="BL23" s="38"/>
      <c r="BM23" s="38"/>
      <c r="BN23" s="38"/>
      <c r="BO23" s="38"/>
      <c r="BP23" s="38"/>
      <c r="BQ23" s="38"/>
      <c r="BR23" s="38"/>
      <c r="BS23" s="38"/>
      <c r="BT23" s="38"/>
      <c r="BU23" s="106"/>
      <c r="BV23" s="66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106"/>
      <c r="CT23" s="66"/>
      <c r="CU23" s="38"/>
      <c r="CV23" s="38"/>
      <c r="CW23" s="38"/>
      <c r="CX23" s="38"/>
      <c r="CY23" s="38"/>
      <c r="CZ23" s="38"/>
      <c r="DA23" s="38"/>
      <c r="DB23" s="38"/>
      <c r="DC23" s="38"/>
      <c r="DD23" s="106"/>
      <c r="DE23" s="67"/>
      <c r="DF23" s="66"/>
      <c r="DG23" s="38"/>
      <c r="DH23" s="38"/>
      <c r="DI23" s="38"/>
      <c r="DJ23" s="38"/>
      <c r="DK23" s="106"/>
      <c r="DL23" s="66"/>
      <c r="DM23" s="38"/>
      <c r="DN23" s="106"/>
      <c r="DO23" s="66"/>
      <c r="DP23" s="38"/>
      <c r="DQ23" s="38"/>
      <c r="DR23" s="106"/>
      <c r="DS23" s="66"/>
      <c r="DT23" s="106"/>
      <c r="DU23" s="67"/>
      <c r="DV23" s="66"/>
      <c r="DW23" s="38"/>
      <c r="DX23" s="38"/>
      <c r="DY23" s="106"/>
      <c r="DZ23" s="67"/>
      <c r="EA23" s="33">
        <f t="shared" si="0"/>
        <v>0</v>
      </c>
    </row>
    <row r="24" spans="1:131" ht="18.95" customHeight="1" x14ac:dyDescent="0.4">
      <c r="A24" s="148"/>
      <c r="B24" s="42"/>
      <c r="C24" s="43"/>
      <c r="D24" s="44"/>
      <c r="E24" s="44"/>
      <c r="F24" s="38"/>
      <c r="G24" s="45"/>
      <c r="H24" s="38"/>
      <c r="I24" s="43"/>
      <c r="J24" s="128"/>
      <c r="K24" s="132"/>
      <c r="L24" s="47"/>
      <c r="M24" s="47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106"/>
      <c r="AL24" s="66"/>
      <c r="AM24" s="38"/>
      <c r="AN24" s="38"/>
      <c r="AO24" s="106"/>
      <c r="AP24" s="67"/>
      <c r="AQ24" s="66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106"/>
      <c r="BK24" s="66"/>
      <c r="BL24" s="38"/>
      <c r="BM24" s="38"/>
      <c r="BN24" s="38"/>
      <c r="BO24" s="38"/>
      <c r="BP24" s="38"/>
      <c r="BQ24" s="38"/>
      <c r="BR24" s="38"/>
      <c r="BS24" s="38"/>
      <c r="BT24" s="38"/>
      <c r="BU24" s="106"/>
      <c r="BV24" s="66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106"/>
      <c r="CT24" s="66"/>
      <c r="CU24" s="38"/>
      <c r="CV24" s="38"/>
      <c r="CW24" s="38"/>
      <c r="CX24" s="38"/>
      <c r="CY24" s="38"/>
      <c r="CZ24" s="38"/>
      <c r="DA24" s="38"/>
      <c r="DB24" s="38"/>
      <c r="DC24" s="38"/>
      <c r="DD24" s="106"/>
      <c r="DE24" s="67"/>
      <c r="DF24" s="66"/>
      <c r="DG24" s="38"/>
      <c r="DH24" s="38"/>
      <c r="DI24" s="38"/>
      <c r="DJ24" s="38"/>
      <c r="DK24" s="106"/>
      <c r="DL24" s="66"/>
      <c r="DM24" s="38"/>
      <c r="DN24" s="106"/>
      <c r="DO24" s="66"/>
      <c r="DP24" s="38"/>
      <c r="DQ24" s="38"/>
      <c r="DR24" s="106"/>
      <c r="DS24" s="66"/>
      <c r="DT24" s="106"/>
      <c r="DU24" s="67"/>
      <c r="DV24" s="66"/>
      <c r="DW24" s="38"/>
      <c r="DX24" s="38"/>
      <c r="DY24" s="106"/>
      <c r="DZ24" s="67"/>
      <c r="EA24" s="33">
        <f t="shared" si="0"/>
        <v>0</v>
      </c>
    </row>
    <row r="25" spans="1:131" ht="18.95" customHeight="1" x14ac:dyDescent="0.4">
      <c r="A25" s="148"/>
      <c r="B25" s="42"/>
      <c r="C25" s="43"/>
      <c r="D25" s="44"/>
      <c r="E25" s="44"/>
      <c r="F25" s="38"/>
      <c r="G25" s="45"/>
      <c r="H25" s="38"/>
      <c r="I25" s="43"/>
      <c r="J25" s="128"/>
      <c r="K25" s="46"/>
      <c r="L25" s="47"/>
      <c r="M25" s="47"/>
      <c r="N25" s="38"/>
      <c r="O25" s="38"/>
      <c r="P25" s="39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106"/>
      <c r="AL25" s="66"/>
      <c r="AM25" s="38"/>
      <c r="AN25" s="38"/>
      <c r="AO25" s="106"/>
      <c r="AP25" s="67"/>
      <c r="AQ25" s="66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106"/>
      <c r="BK25" s="66"/>
      <c r="BL25" s="38"/>
      <c r="BM25" s="38"/>
      <c r="BN25" s="38"/>
      <c r="BO25" s="38"/>
      <c r="BP25" s="38"/>
      <c r="BQ25" s="38"/>
      <c r="BR25" s="38"/>
      <c r="BS25" s="38"/>
      <c r="BT25" s="38"/>
      <c r="BU25" s="106"/>
      <c r="BV25" s="66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106"/>
      <c r="CT25" s="66"/>
      <c r="CU25" s="38"/>
      <c r="CV25" s="38"/>
      <c r="CW25" s="38"/>
      <c r="CX25" s="38"/>
      <c r="CY25" s="38"/>
      <c r="CZ25" s="38"/>
      <c r="DA25" s="38"/>
      <c r="DB25" s="38"/>
      <c r="DC25" s="38"/>
      <c r="DD25" s="106"/>
      <c r="DE25" s="67"/>
      <c r="DF25" s="66"/>
      <c r="DG25" s="38"/>
      <c r="DH25" s="38"/>
      <c r="DI25" s="38"/>
      <c r="DJ25" s="38"/>
      <c r="DK25" s="106"/>
      <c r="DL25" s="66"/>
      <c r="DM25" s="38"/>
      <c r="DN25" s="106"/>
      <c r="DO25" s="66"/>
      <c r="DP25" s="38"/>
      <c r="DQ25" s="38"/>
      <c r="DR25" s="106"/>
      <c r="DS25" s="66"/>
      <c r="DT25" s="106"/>
      <c r="DU25" s="67"/>
      <c r="DV25" s="66"/>
      <c r="DW25" s="38"/>
      <c r="DX25" s="38"/>
      <c r="DY25" s="106"/>
      <c r="DZ25" s="67"/>
      <c r="EA25" s="33">
        <f t="shared" si="0"/>
        <v>0</v>
      </c>
    </row>
    <row r="26" spans="1:131" ht="18.95" customHeight="1" x14ac:dyDescent="0.4">
      <c r="A26" s="148"/>
      <c r="B26" s="42"/>
      <c r="C26" s="43"/>
      <c r="D26" s="44"/>
      <c r="E26" s="44"/>
      <c r="F26" s="38"/>
      <c r="G26" s="45"/>
      <c r="H26" s="38"/>
      <c r="I26" s="43"/>
      <c r="J26" s="128"/>
      <c r="K26" s="46"/>
      <c r="L26" s="47"/>
      <c r="M26" s="47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106"/>
      <c r="AL26" s="66"/>
      <c r="AM26" s="38"/>
      <c r="AN26" s="38"/>
      <c r="AO26" s="106"/>
      <c r="AP26" s="67"/>
      <c r="AQ26" s="66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106"/>
      <c r="BK26" s="66"/>
      <c r="BL26" s="38"/>
      <c r="BM26" s="38"/>
      <c r="BN26" s="38"/>
      <c r="BO26" s="38"/>
      <c r="BP26" s="38"/>
      <c r="BQ26" s="38"/>
      <c r="BR26" s="38"/>
      <c r="BS26" s="38"/>
      <c r="BT26" s="38"/>
      <c r="BU26" s="106"/>
      <c r="BV26" s="66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106"/>
      <c r="CT26" s="66"/>
      <c r="CU26" s="38"/>
      <c r="CV26" s="38"/>
      <c r="CW26" s="38"/>
      <c r="CX26" s="38"/>
      <c r="CY26" s="38"/>
      <c r="CZ26" s="38"/>
      <c r="DA26" s="38"/>
      <c r="DB26" s="38"/>
      <c r="DC26" s="38"/>
      <c r="DD26" s="106"/>
      <c r="DE26" s="67"/>
      <c r="DF26" s="66"/>
      <c r="DG26" s="38"/>
      <c r="DH26" s="38"/>
      <c r="DI26" s="38"/>
      <c r="DJ26" s="38"/>
      <c r="DK26" s="106"/>
      <c r="DL26" s="66"/>
      <c r="DM26" s="38"/>
      <c r="DN26" s="106"/>
      <c r="DO26" s="66"/>
      <c r="DP26" s="38"/>
      <c r="DQ26" s="38"/>
      <c r="DR26" s="106"/>
      <c r="DS26" s="66"/>
      <c r="DT26" s="106"/>
      <c r="DU26" s="67"/>
      <c r="DV26" s="66"/>
      <c r="DW26" s="38"/>
      <c r="DX26" s="38"/>
      <c r="DY26" s="106"/>
      <c r="DZ26" s="67"/>
      <c r="EA26" s="33">
        <f t="shared" si="0"/>
        <v>0</v>
      </c>
    </row>
    <row r="27" spans="1:131" ht="18.95" customHeight="1" x14ac:dyDescent="0.4">
      <c r="A27" s="148"/>
      <c r="B27" s="42"/>
      <c r="C27" s="43"/>
      <c r="D27" s="44"/>
      <c r="E27" s="44"/>
      <c r="F27" s="38"/>
      <c r="G27" s="45"/>
      <c r="H27" s="38"/>
      <c r="I27" s="43"/>
      <c r="J27" s="128"/>
      <c r="K27" s="46"/>
      <c r="L27" s="47"/>
      <c r="M27" s="47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106"/>
      <c r="AL27" s="66"/>
      <c r="AM27" s="38"/>
      <c r="AN27" s="38"/>
      <c r="AO27" s="106"/>
      <c r="AP27" s="67"/>
      <c r="AQ27" s="66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106"/>
      <c r="BK27" s="66"/>
      <c r="BL27" s="38"/>
      <c r="BM27" s="38"/>
      <c r="BN27" s="38"/>
      <c r="BO27" s="38"/>
      <c r="BP27" s="38"/>
      <c r="BQ27" s="38"/>
      <c r="BR27" s="38"/>
      <c r="BS27" s="38"/>
      <c r="BT27" s="38"/>
      <c r="BU27" s="106"/>
      <c r="BV27" s="66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106"/>
      <c r="CT27" s="66"/>
      <c r="CU27" s="38"/>
      <c r="CV27" s="38"/>
      <c r="CW27" s="38"/>
      <c r="CX27" s="38"/>
      <c r="CY27" s="38"/>
      <c r="CZ27" s="38"/>
      <c r="DA27" s="38"/>
      <c r="DB27" s="38"/>
      <c r="DC27" s="38"/>
      <c r="DD27" s="106"/>
      <c r="DE27" s="67"/>
      <c r="DF27" s="66"/>
      <c r="DG27" s="38"/>
      <c r="DH27" s="38"/>
      <c r="DI27" s="38"/>
      <c r="DJ27" s="38"/>
      <c r="DK27" s="106"/>
      <c r="DL27" s="66"/>
      <c r="DM27" s="38"/>
      <c r="DN27" s="106"/>
      <c r="DO27" s="66"/>
      <c r="DP27" s="38"/>
      <c r="DQ27" s="38"/>
      <c r="DR27" s="106"/>
      <c r="DS27" s="66"/>
      <c r="DT27" s="106"/>
      <c r="DU27" s="67"/>
      <c r="DV27" s="66"/>
      <c r="DW27" s="38"/>
      <c r="DX27" s="38"/>
      <c r="DY27" s="106"/>
      <c r="DZ27" s="67"/>
      <c r="EA27" s="33">
        <f t="shared" si="0"/>
        <v>0</v>
      </c>
    </row>
    <row r="28" spans="1:131" ht="18.95" customHeight="1" x14ac:dyDescent="0.4">
      <c r="A28" s="148"/>
      <c r="B28" s="42"/>
      <c r="C28" s="43"/>
      <c r="D28" s="44"/>
      <c r="E28" s="44"/>
      <c r="F28" s="38"/>
      <c r="G28" s="45"/>
      <c r="H28" s="38"/>
      <c r="I28" s="43"/>
      <c r="J28" s="128"/>
      <c r="K28" s="46"/>
      <c r="L28" s="47"/>
      <c r="M28" s="47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106"/>
      <c r="AL28" s="66"/>
      <c r="AM28" s="38"/>
      <c r="AN28" s="38"/>
      <c r="AO28" s="106"/>
      <c r="AP28" s="67"/>
      <c r="AQ28" s="66"/>
      <c r="AR28" s="38"/>
      <c r="AS28" s="38"/>
      <c r="AT28" s="38"/>
      <c r="AU28" s="38"/>
      <c r="AV28" s="38"/>
      <c r="AW28" s="38"/>
      <c r="AX28" s="38"/>
      <c r="AY28" s="38"/>
      <c r="AZ28" s="38"/>
      <c r="BA28" s="39"/>
      <c r="BB28" s="38"/>
      <c r="BC28" s="38"/>
      <c r="BD28" s="38"/>
      <c r="BE28" s="38"/>
      <c r="BF28" s="38"/>
      <c r="BG28" s="38"/>
      <c r="BH28" s="38"/>
      <c r="BI28" s="38"/>
      <c r="BJ28" s="106"/>
      <c r="BK28" s="66"/>
      <c r="BL28" s="38"/>
      <c r="BM28" s="38"/>
      <c r="BN28" s="38"/>
      <c r="BO28" s="38"/>
      <c r="BP28" s="38"/>
      <c r="BQ28" s="38"/>
      <c r="BR28" s="38"/>
      <c r="BS28" s="38"/>
      <c r="BT28" s="38"/>
      <c r="BU28" s="106"/>
      <c r="BV28" s="66"/>
      <c r="BW28" s="38"/>
      <c r="BX28" s="38"/>
      <c r="BY28" s="38"/>
      <c r="BZ28" s="38"/>
      <c r="CA28" s="38"/>
      <c r="CB28" s="38"/>
      <c r="CC28" s="38"/>
      <c r="CD28" s="39"/>
      <c r="CE28" s="39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106"/>
      <c r="CT28" s="66"/>
      <c r="CU28" s="38"/>
      <c r="CV28" s="38"/>
      <c r="CW28" s="38"/>
      <c r="CX28" s="38"/>
      <c r="CY28" s="38"/>
      <c r="CZ28" s="38"/>
      <c r="DA28" s="38"/>
      <c r="DB28" s="38"/>
      <c r="DC28" s="38"/>
      <c r="DD28" s="106"/>
      <c r="DE28" s="67"/>
      <c r="DF28" s="66"/>
      <c r="DG28" s="38"/>
      <c r="DH28" s="38"/>
      <c r="DI28" s="38"/>
      <c r="DJ28" s="38"/>
      <c r="DK28" s="106"/>
      <c r="DL28" s="66"/>
      <c r="DM28" s="38"/>
      <c r="DN28" s="106"/>
      <c r="DO28" s="66"/>
      <c r="DP28" s="38"/>
      <c r="DQ28" s="38"/>
      <c r="DR28" s="106"/>
      <c r="DS28" s="66"/>
      <c r="DT28" s="106"/>
      <c r="DU28" s="67"/>
      <c r="DV28" s="66"/>
      <c r="DW28" s="38"/>
      <c r="DX28" s="38"/>
      <c r="DY28" s="106"/>
      <c r="DZ28" s="67"/>
      <c r="EA28" s="33">
        <f t="shared" si="0"/>
        <v>0</v>
      </c>
    </row>
    <row r="29" spans="1:131" ht="18.95" customHeight="1" x14ac:dyDescent="0.4">
      <c r="A29" s="148"/>
      <c r="B29" s="42"/>
      <c r="C29" s="43"/>
      <c r="D29" s="44"/>
      <c r="E29" s="44"/>
      <c r="F29" s="38"/>
      <c r="G29" s="45"/>
      <c r="H29" s="38"/>
      <c r="I29" s="43"/>
      <c r="J29" s="128"/>
      <c r="K29" s="46"/>
      <c r="L29" s="47"/>
      <c r="M29" s="47"/>
      <c r="N29" s="38"/>
      <c r="O29" s="10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106"/>
      <c r="AL29" s="66"/>
      <c r="AM29" s="38"/>
      <c r="AN29" s="131"/>
      <c r="AO29" s="133"/>
      <c r="AP29" s="67"/>
      <c r="AQ29" s="66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106"/>
      <c r="BK29" s="66"/>
      <c r="BL29" s="38"/>
      <c r="BM29" s="38"/>
      <c r="BN29" s="38"/>
      <c r="BO29" s="38"/>
      <c r="BP29" s="38"/>
      <c r="BQ29" s="38"/>
      <c r="BR29" s="38"/>
      <c r="BS29" s="38"/>
      <c r="BT29" s="38"/>
      <c r="BU29" s="106"/>
      <c r="BV29" s="66"/>
      <c r="BW29" s="38"/>
      <c r="BX29" s="38"/>
      <c r="BY29" s="38"/>
      <c r="BZ29" s="38"/>
      <c r="CA29" s="38"/>
      <c r="CB29" s="39"/>
      <c r="CC29" s="38"/>
      <c r="CD29" s="39"/>
      <c r="CE29" s="38"/>
      <c r="CF29" s="38"/>
      <c r="CG29" s="38"/>
      <c r="CH29" s="38"/>
      <c r="CI29" s="38"/>
      <c r="CJ29" s="38"/>
      <c r="CK29" s="38"/>
      <c r="CL29" s="131"/>
      <c r="CM29" s="38"/>
      <c r="CN29" s="38"/>
      <c r="CO29" s="38"/>
      <c r="CP29" s="38"/>
      <c r="CQ29" s="38"/>
      <c r="CR29" s="38"/>
      <c r="CS29" s="106"/>
      <c r="CT29" s="66"/>
      <c r="CU29" s="38"/>
      <c r="CV29" s="38"/>
      <c r="CW29" s="38"/>
      <c r="CX29" s="38"/>
      <c r="CY29" s="38"/>
      <c r="CZ29" s="38"/>
      <c r="DA29" s="38"/>
      <c r="DB29" s="38"/>
      <c r="DC29" s="38"/>
      <c r="DD29" s="106"/>
      <c r="DE29" s="67"/>
      <c r="DF29" s="66"/>
      <c r="DG29" s="38"/>
      <c r="DH29" s="38"/>
      <c r="DI29" s="38"/>
      <c r="DJ29" s="38"/>
      <c r="DK29" s="106"/>
      <c r="DL29" s="66"/>
      <c r="DM29" s="38"/>
      <c r="DN29" s="106"/>
      <c r="DO29" s="66"/>
      <c r="DP29" s="38"/>
      <c r="DQ29" s="38"/>
      <c r="DR29" s="106"/>
      <c r="DS29" s="66"/>
      <c r="DT29" s="106"/>
      <c r="DU29" s="134"/>
      <c r="DV29" s="66"/>
      <c r="DW29" s="38"/>
      <c r="DX29" s="38"/>
      <c r="DY29" s="106"/>
      <c r="DZ29" s="67"/>
      <c r="EA29" s="33">
        <f t="shared" si="0"/>
        <v>0</v>
      </c>
    </row>
    <row r="30" spans="1:131" ht="18.95" customHeight="1" x14ac:dyDescent="0.4">
      <c r="A30" s="148"/>
      <c r="B30" s="42"/>
      <c r="C30" s="43"/>
      <c r="D30" s="44"/>
      <c r="E30" s="44"/>
      <c r="F30" s="38"/>
      <c r="G30" s="45"/>
      <c r="H30" s="38"/>
      <c r="I30" s="43"/>
      <c r="J30" s="128"/>
      <c r="K30" s="46"/>
      <c r="L30" s="47"/>
      <c r="M30" s="47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106"/>
      <c r="AL30" s="66"/>
      <c r="AM30" s="38"/>
      <c r="AN30" s="38"/>
      <c r="AO30" s="106"/>
      <c r="AP30" s="67"/>
      <c r="AQ30" s="66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106"/>
      <c r="BK30" s="66"/>
      <c r="BL30" s="38"/>
      <c r="BM30" s="38"/>
      <c r="BN30" s="38"/>
      <c r="BO30" s="38"/>
      <c r="BP30" s="38"/>
      <c r="BQ30" s="38"/>
      <c r="BR30" s="38"/>
      <c r="BS30" s="38"/>
      <c r="BT30" s="38"/>
      <c r="BU30" s="106"/>
      <c r="BV30" s="66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106"/>
      <c r="CT30" s="66"/>
      <c r="CU30" s="38"/>
      <c r="CV30" s="38"/>
      <c r="CW30" s="38"/>
      <c r="CX30" s="38"/>
      <c r="CY30" s="38"/>
      <c r="CZ30" s="38"/>
      <c r="DA30" s="38"/>
      <c r="DB30" s="38"/>
      <c r="DC30" s="38"/>
      <c r="DD30" s="106"/>
      <c r="DE30" s="67"/>
      <c r="DF30" s="66"/>
      <c r="DG30" s="38"/>
      <c r="DH30" s="38"/>
      <c r="DI30" s="38"/>
      <c r="DJ30" s="38"/>
      <c r="DK30" s="106"/>
      <c r="DL30" s="66"/>
      <c r="DM30" s="38"/>
      <c r="DN30" s="106"/>
      <c r="DO30" s="66"/>
      <c r="DP30" s="38"/>
      <c r="DQ30" s="38"/>
      <c r="DR30" s="106"/>
      <c r="DS30" s="66"/>
      <c r="DT30" s="106"/>
      <c r="DU30" s="67"/>
      <c r="DV30" s="66"/>
      <c r="DW30" s="38"/>
      <c r="DX30" s="38"/>
      <c r="DY30" s="106"/>
      <c r="DZ30" s="67"/>
      <c r="EA30" s="33">
        <f t="shared" si="0"/>
        <v>0</v>
      </c>
    </row>
    <row r="31" spans="1:131" ht="18.95" customHeight="1" x14ac:dyDescent="0.4">
      <c r="A31" s="148"/>
      <c r="B31" s="42"/>
      <c r="C31" s="43"/>
      <c r="D31" s="44"/>
      <c r="E31" s="44"/>
      <c r="F31" s="38"/>
      <c r="G31" s="45"/>
      <c r="H31" s="38"/>
      <c r="I31" s="43"/>
      <c r="J31" s="128"/>
      <c r="K31" s="46"/>
      <c r="L31" s="47"/>
      <c r="M31" s="47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106"/>
      <c r="AL31" s="66"/>
      <c r="AM31" s="38"/>
      <c r="AN31" s="38"/>
      <c r="AO31" s="106"/>
      <c r="AP31" s="67"/>
      <c r="AQ31" s="66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106"/>
      <c r="BK31" s="66"/>
      <c r="BL31" s="38"/>
      <c r="BM31" s="38"/>
      <c r="BN31" s="38"/>
      <c r="BO31" s="38"/>
      <c r="BP31" s="38"/>
      <c r="BQ31" s="38"/>
      <c r="BR31" s="38"/>
      <c r="BS31" s="38"/>
      <c r="BT31" s="38"/>
      <c r="BU31" s="106"/>
      <c r="BV31" s="66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106"/>
      <c r="CT31" s="66"/>
      <c r="CU31" s="38"/>
      <c r="CV31" s="38"/>
      <c r="CW31" s="38"/>
      <c r="CX31" s="38"/>
      <c r="CY31" s="38"/>
      <c r="CZ31" s="38"/>
      <c r="DA31" s="38"/>
      <c r="DB31" s="38"/>
      <c r="DC31" s="38"/>
      <c r="DD31" s="106"/>
      <c r="DE31" s="67"/>
      <c r="DF31" s="66"/>
      <c r="DG31" s="38"/>
      <c r="DH31" s="38"/>
      <c r="DI31" s="38"/>
      <c r="DJ31" s="38"/>
      <c r="DK31" s="106"/>
      <c r="DL31" s="66"/>
      <c r="DM31" s="38"/>
      <c r="DN31" s="106"/>
      <c r="DO31" s="66"/>
      <c r="DP31" s="38"/>
      <c r="DQ31" s="38"/>
      <c r="DR31" s="106"/>
      <c r="DS31" s="66"/>
      <c r="DT31" s="106"/>
      <c r="DU31" s="67"/>
      <c r="DV31" s="66"/>
      <c r="DW31" s="38"/>
      <c r="DX31" s="38"/>
      <c r="DY31" s="106"/>
      <c r="DZ31" s="67"/>
      <c r="EA31" s="33">
        <f t="shared" si="0"/>
        <v>0</v>
      </c>
    </row>
    <row r="32" spans="1:131" ht="18.95" customHeight="1" x14ac:dyDescent="0.4">
      <c r="A32" s="148"/>
      <c r="B32" s="42"/>
      <c r="C32" s="43"/>
      <c r="D32" s="44"/>
      <c r="E32" s="44"/>
      <c r="F32" s="38"/>
      <c r="G32" s="45"/>
      <c r="H32" s="38"/>
      <c r="I32" s="43"/>
      <c r="J32" s="128"/>
      <c r="K32" s="46"/>
      <c r="L32" s="47"/>
      <c r="M32" s="47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106"/>
      <c r="AL32" s="66"/>
      <c r="AM32" s="38"/>
      <c r="AN32" s="38"/>
      <c r="AO32" s="106"/>
      <c r="AP32" s="67"/>
      <c r="AQ32" s="66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106"/>
      <c r="BK32" s="66"/>
      <c r="BL32" s="38"/>
      <c r="BM32" s="38"/>
      <c r="BN32" s="38"/>
      <c r="BO32" s="38"/>
      <c r="BP32" s="38"/>
      <c r="BQ32" s="38"/>
      <c r="BR32" s="38"/>
      <c r="BS32" s="38"/>
      <c r="BT32" s="38"/>
      <c r="BU32" s="106"/>
      <c r="BV32" s="66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106"/>
      <c r="CT32" s="66"/>
      <c r="CU32" s="38"/>
      <c r="CV32" s="38"/>
      <c r="CW32" s="38"/>
      <c r="CX32" s="38"/>
      <c r="CY32" s="38"/>
      <c r="CZ32" s="38"/>
      <c r="DA32" s="38"/>
      <c r="DB32" s="38"/>
      <c r="DC32" s="38"/>
      <c r="DD32" s="106"/>
      <c r="DE32" s="67"/>
      <c r="DF32" s="66"/>
      <c r="DG32" s="38"/>
      <c r="DH32" s="38"/>
      <c r="DI32" s="38"/>
      <c r="DJ32" s="38"/>
      <c r="DK32" s="106"/>
      <c r="DL32" s="66"/>
      <c r="DM32" s="38"/>
      <c r="DN32" s="106"/>
      <c r="DO32" s="66"/>
      <c r="DP32" s="38"/>
      <c r="DQ32" s="38"/>
      <c r="DR32" s="106"/>
      <c r="DS32" s="66"/>
      <c r="DT32" s="106"/>
      <c r="DU32" s="67"/>
      <c r="DV32" s="66"/>
      <c r="DW32" s="38"/>
      <c r="DX32" s="38"/>
      <c r="DY32" s="106"/>
      <c r="DZ32" s="67"/>
      <c r="EA32" s="33">
        <f t="shared" si="0"/>
        <v>0</v>
      </c>
    </row>
    <row r="33" spans="1:131" ht="18.95" customHeight="1" x14ac:dyDescent="0.4">
      <c r="A33" s="148"/>
      <c r="B33" s="42"/>
      <c r="C33" s="43"/>
      <c r="D33" s="44"/>
      <c r="E33" s="44"/>
      <c r="F33" s="38"/>
      <c r="G33" s="45"/>
      <c r="H33" s="38"/>
      <c r="I33" s="43"/>
      <c r="J33" s="128"/>
      <c r="K33" s="46"/>
      <c r="L33" s="47"/>
      <c r="M33" s="47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106"/>
      <c r="AL33" s="66"/>
      <c r="AM33" s="38"/>
      <c r="AN33" s="38"/>
      <c r="AO33" s="106"/>
      <c r="AP33" s="67"/>
      <c r="AQ33" s="66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106"/>
      <c r="BK33" s="66"/>
      <c r="BL33" s="38"/>
      <c r="BM33" s="38"/>
      <c r="BN33" s="38"/>
      <c r="BO33" s="38"/>
      <c r="BP33" s="38"/>
      <c r="BQ33" s="38"/>
      <c r="BR33" s="38"/>
      <c r="BS33" s="38"/>
      <c r="BT33" s="38"/>
      <c r="BU33" s="106"/>
      <c r="BV33" s="66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106"/>
      <c r="CT33" s="66"/>
      <c r="CU33" s="38"/>
      <c r="CV33" s="38"/>
      <c r="CW33" s="38"/>
      <c r="CX33" s="38"/>
      <c r="CY33" s="38"/>
      <c r="CZ33" s="38"/>
      <c r="DA33" s="38"/>
      <c r="DB33" s="38"/>
      <c r="DC33" s="38"/>
      <c r="DD33" s="106"/>
      <c r="DE33" s="67"/>
      <c r="DF33" s="66"/>
      <c r="DG33" s="38"/>
      <c r="DH33" s="38"/>
      <c r="DI33" s="38"/>
      <c r="DJ33" s="38"/>
      <c r="DK33" s="106"/>
      <c r="DL33" s="66"/>
      <c r="DM33" s="38"/>
      <c r="DN33" s="106"/>
      <c r="DO33" s="66"/>
      <c r="DP33" s="38"/>
      <c r="DQ33" s="38"/>
      <c r="DR33" s="106"/>
      <c r="DS33" s="66"/>
      <c r="DT33" s="106"/>
      <c r="DU33" s="67"/>
      <c r="DV33" s="66"/>
      <c r="DW33" s="38"/>
      <c r="DX33" s="38"/>
      <c r="DY33" s="106"/>
      <c r="DZ33" s="67"/>
      <c r="EA33" s="33">
        <f t="shared" si="0"/>
        <v>0</v>
      </c>
    </row>
    <row r="34" spans="1:131" ht="18.95" customHeight="1" x14ac:dyDescent="0.4">
      <c r="A34" s="148"/>
      <c r="B34" s="42"/>
      <c r="C34" s="43"/>
      <c r="D34" s="44"/>
      <c r="E34" s="44"/>
      <c r="F34" s="38"/>
      <c r="G34" s="45"/>
      <c r="H34" s="38"/>
      <c r="I34" s="43"/>
      <c r="J34" s="128"/>
      <c r="K34" s="46"/>
      <c r="L34" s="47"/>
      <c r="M34" s="47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106"/>
      <c r="AL34" s="66"/>
      <c r="AM34" s="38"/>
      <c r="AN34" s="38"/>
      <c r="AO34" s="106"/>
      <c r="AP34" s="67"/>
      <c r="AQ34" s="66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106"/>
      <c r="BK34" s="66"/>
      <c r="BL34" s="38"/>
      <c r="BM34" s="38"/>
      <c r="BN34" s="38"/>
      <c r="BO34" s="38"/>
      <c r="BP34" s="38"/>
      <c r="BQ34" s="38"/>
      <c r="BR34" s="38"/>
      <c r="BS34" s="38"/>
      <c r="BT34" s="38"/>
      <c r="BU34" s="106"/>
      <c r="BV34" s="66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106"/>
      <c r="CT34" s="66"/>
      <c r="CU34" s="38"/>
      <c r="CV34" s="38"/>
      <c r="CW34" s="38"/>
      <c r="CX34" s="38"/>
      <c r="CY34" s="38"/>
      <c r="CZ34" s="38"/>
      <c r="DA34" s="38"/>
      <c r="DB34" s="38"/>
      <c r="DC34" s="38"/>
      <c r="DD34" s="106"/>
      <c r="DE34" s="67"/>
      <c r="DF34" s="66"/>
      <c r="DG34" s="38"/>
      <c r="DH34" s="38"/>
      <c r="DI34" s="38"/>
      <c r="DJ34" s="38"/>
      <c r="DK34" s="106"/>
      <c r="DL34" s="66"/>
      <c r="DM34" s="38"/>
      <c r="DN34" s="106"/>
      <c r="DO34" s="66"/>
      <c r="DP34" s="38"/>
      <c r="DQ34" s="38"/>
      <c r="DR34" s="106"/>
      <c r="DS34" s="66"/>
      <c r="DT34" s="106"/>
      <c r="DU34" s="67"/>
      <c r="DV34" s="66"/>
      <c r="DW34" s="38"/>
      <c r="DX34" s="38"/>
      <c r="DY34" s="106"/>
      <c r="DZ34" s="67"/>
      <c r="EA34" s="33">
        <f t="shared" si="0"/>
        <v>0</v>
      </c>
    </row>
    <row r="35" spans="1:131" ht="18.95" customHeight="1" x14ac:dyDescent="0.4">
      <c r="A35" s="148"/>
      <c r="B35" s="42"/>
      <c r="C35" s="43"/>
      <c r="D35" s="44"/>
      <c r="E35" s="44"/>
      <c r="F35" s="38"/>
      <c r="G35" s="45"/>
      <c r="H35" s="38"/>
      <c r="I35" s="43"/>
      <c r="J35" s="128"/>
      <c r="K35" s="46"/>
      <c r="L35" s="47"/>
      <c r="M35" s="47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106"/>
      <c r="AL35" s="66"/>
      <c r="AM35" s="38"/>
      <c r="AN35" s="38"/>
      <c r="AO35" s="106"/>
      <c r="AP35" s="67"/>
      <c r="AQ35" s="66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106"/>
      <c r="BK35" s="104"/>
      <c r="BL35" s="38"/>
      <c r="BM35" s="38"/>
      <c r="BN35" s="38"/>
      <c r="BO35" s="38"/>
      <c r="BP35" s="38"/>
      <c r="BQ35" s="38"/>
      <c r="BR35" s="38"/>
      <c r="BS35" s="93"/>
      <c r="BT35" s="38"/>
      <c r="BU35" s="105"/>
      <c r="BV35" s="66"/>
      <c r="BW35" s="38"/>
      <c r="BX35" s="38"/>
      <c r="BY35" s="131"/>
      <c r="BZ35" s="39"/>
      <c r="CA35" s="38"/>
      <c r="CB35" s="38"/>
      <c r="CC35" s="38"/>
      <c r="CD35" s="39"/>
      <c r="CE35" s="38"/>
      <c r="CF35" s="38"/>
      <c r="CG35" s="38"/>
      <c r="CH35" s="38"/>
      <c r="CI35" s="38"/>
      <c r="CJ35" s="38"/>
      <c r="CK35" s="38"/>
      <c r="CL35" s="39"/>
      <c r="CM35" s="38"/>
      <c r="CN35" s="38"/>
      <c r="CO35" s="38"/>
      <c r="CP35" s="38"/>
      <c r="CQ35" s="38"/>
      <c r="CR35" s="38"/>
      <c r="CS35" s="105"/>
      <c r="CT35" s="66"/>
      <c r="CU35" s="38"/>
      <c r="CV35" s="38"/>
      <c r="CW35" s="38"/>
      <c r="CX35" s="38"/>
      <c r="CY35" s="38"/>
      <c r="CZ35" s="38"/>
      <c r="DA35" s="38"/>
      <c r="DB35" s="38"/>
      <c r="DC35" s="38"/>
      <c r="DD35" s="106"/>
      <c r="DE35" s="67"/>
      <c r="DF35" s="66"/>
      <c r="DG35" s="38"/>
      <c r="DH35" s="38"/>
      <c r="DI35" s="38"/>
      <c r="DJ35" s="38"/>
      <c r="DK35" s="106"/>
      <c r="DL35" s="66"/>
      <c r="DM35" s="38"/>
      <c r="DN35" s="106"/>
      <c r="DO35" s="66"/>
      <c r="DP35" s="38"/>
      <c r="DQ35" s="38"/>
      <c r="DR35" s="106"/>
      <c r="DS35" s="66"/>
      <c r="DT35" s="106"/>
      <c r="DU35" s="67"/>
      <c r="DV35" s="66"/>
      <c r="DW35" s="38"/>
      <c r="DX35" s="38"/>
      <c r="DY35" s="106"/>
      <c r="DZ35" s="67"/>
      <c r="EA35" s="33">
        <f t="shared" si="0"/>
        <v>0</v>
      </c>
    </row>
    <row r="36" spans="1:131" ht="18.95" customHeight="1" x14ac:dyDescent="0.4">
      <c r="A36" s="148"/>
      <c r="B36" s="42"/>
      <c r="C36" s="43"/>
      <c r="D36" s="44"/>
      <c r="E36" s="44"/>
      <c r="F36" s="38"/>
      <c r="G36" s="45"/>
      <c r="H36" s="38"/>
      <c r="I36" s="43"/>
      <c r="J36" s="128"/>
      <c r="K36" s="46"/>
      <c r="L36" s="47"/>
      <c r="M36" s="47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130"/>
      <c r="AL36" s="66"/>
      <c r="AM36" s="38"/>
      <c r="AN36" s="38"/>
      <c r="AO36" s="106"/>
      <c r="AP36" s="67"/>
      <c r="AQ36" s="66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106"/>
      <c r="BK36" s="66"/>
      <c r="BL36" s="38"/>
      <c r="BM36" s="38"/>
      <c r="BN36" s="38"/>
      <c r="BO36" s="38"/>
      <c r="BP36" s="38"/>
      <c r="BQ36" s="38"/>
      <c r="BR36" s="38"/>
      <c r="BS36" s="38"/>
      <c r="BT36" s="38"/>
      <c r="BU36" s="106"/>
      <c r="BV36" s="66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106"/>
      <c r="CT36" s="66"/>
      <c r="CU36" s="38"/>
      <c r="CV36" s="38"/>
      <c r="CW36" s="38"/>
      <c r="CX36" s="38"/>
      <c r="CY36" s="38"/>
      <c r="CZ36" s="38"/>
      <c r="DA36" s="38"/>
      <c r="DB36" s="38"/>
      <c r="DC36" s="38"/>
      <c r="DD36" s="106"/>
      <c r="DE36" s="67"/>
      <c r="DF36" s="66"/>
      <c r="DG36" s="38"/>
      <c r="DH36" s="38"/>
      <c r="DI36" s="38"/>
      <c r="DJ36" s="38"/>
      <c r="DK36" s="106"/>
      <c r="DL36" s="66"/>
      <c r="DM36" s="38"/>
      <c r="DN36" s="106"/>
      <c r="DO36" s="66"/>
      <c r="DP36" s="38"/>
      <c r="DQ36" s="38"/>
      <c r="DR36" s="106"/>
      <c r="DS36" s="66"/>
      <c r="DT36" s="106"/>
      <c r="DU36" s="67"/>
      <c r="DV36" s="66"/>
      <c r="DW36" s="38"/>
      <c r="DX36" s="38"/>
      <c r="DY36" s="106"/>
      <c r="DZ36" s="67"/>
      <c r="EA36" s="33">
        <f t="shared" si="0"/>
        <v>0</v>
      </c>
    </row>
    <row r="37" spans="1:131" ht="18.95" customHeight="1" x14ac:dyDescent="0.4">
      <c r="A37" s="148"/>
      <c r="B37" s="42"/>
      <c r="C37" s="43"/>
      <c r="D37" s="44"/>
      <c r="E37" s="44"/>
      <c r="F37" s="38"/>
      <c r="G37" s="43"/>
      <c r="H37" s="38"/>
      <c r="I37" s="43"/>
      <c r="J37" s="128"/>
      <c r="K37" s="46"/>
      <c r="L37" s="47"/>
      <c r="M37" s="47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41"/>
      <c r="AI37" s="108"/>
      <c r="AJ37" s="38"/>
      <c r="AK37" s="130"/>
      <c r="AL37" s="66"/>
      <c r="AM37" s="38"/>
      <c r="AN37" s="38"/>
      <c r="AO37" s="106"/>
      <c r="AP37" s="67"/>
      <c r="AQ37" s="66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106"/>
      <c r="BK37" s="66"/>
      <c r="BL37" s="38"/>
      <c r="BM37" s="38"/>
      <c r="BN37" s="38"/>
      <c r="BO37" s="38"/>
      <c r="BP37" s="38"/>
      <c r="BQ37" s="38"/>
      <c r="BR37" s="38"/>
      <c r="BS37" s="38"/>
      <c r="BT37" s="38"/>
      <c r="BU37" s="106"/>
      <c r="BV37" s="66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106"/>
      <c r="CT37" s="66"/>
      <c r="CU37" s="38"/>
      <c r="CV37" s="38"/>
      <c r="CW37" s="38"/>
      <c r="CX37" s="38"/>
      <c r="CY37" s="38"/>
      <c r="CZ37" s="38"/>
      <c r="DA37" s="38"/>
      <c r="DB37" s="38"/>
      <c r="DC37" s="38"/>
      <c r="DD37" s="106"/>
      <c r="DE37" s="67"/>
      <c r="DF37" s="66"/>
      <c r="DG37" s="38"/>
      <c r="DH37" s="38"/>
      <c r="DI37" s="38"/>
      <c r="DJ37" s="38"/>
      <c r="DK37" s="106"/>
      <c r="DL37" s="66"/>
      <c r="DM37" s="38"/>
      <c r="DN37" s="106"/>
      <c r="DO37" s="66"/>
      <c r="DP37" s="38"/>
      <c r="DQ37" s="38"/>
      <c r="DR37" s="106"/>
      <c r="DS37" s="66"/>
      <c r="DT37" s="106"/>
      <c r="DU37" s="67"/>
      <c r="DV37" s="66"/>
      <c r="DW37" s="38"/>
      <c r="DX37" s="38"/>
      <c r="DY37" s="106"/>
      <c r="DZ37" s="67"/>
      <c r="EA37" s="33">
        <f t="shared" si="0"/>
        <v>0</v>
      </c>
    </row>
    <row r="38" spans="1:131" ht="18.95" customHeight="1" x14ac:dyDescent="0.4">
      <c r="A38" s="148"/>
      <c r="B38" s="42"/>
      <c r="C38" s="43"/>
      <c r="D38" s="44"/>
      <c r="E38" s="44"/>
      <c r="F38" s="38"/>
      <c r="G38" s="43"/>
      <c r="H38" s="38"/>
      <c r="I38" s="43"/>
      <c r="J38" s="128"/>
      <c r="K38" s="46"/>
      <c r="L38" s="47"/>
      <c r="M38" s="47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106"/>
      <c r="AL38" s="66"/>
      <c r="AM38" s="38"/>
      <c r="AN38" s="38"/>
      <c r="AO38" s="106"/>
      <c r="AP38" s="67"/>
      <c r="AQ38" s="66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106"/>
      <c r="BK38" s="66"/>
      <c r="BL38" s="38"/>
      <c r="BM38" s="38"/>
      <c r="BN38" s="38"/>
      <c r="BO38" s="38"/>
      <c r="BP38" s="38"/>
      <c r="BQ38" s="38"/>
      <c r="BR38" s="38"/>
      <c r="BS38" s="38"/>
      <c r="BT38" s="38"/>
      <c r="BU38" s="106"/>
      <c r="BV38" s="66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106"/>
      <c r="CT38" s="66"/>
      <c r="CU38" s="38"/>
      <c r="CV38" s="38"/>
      <c r="CW38" s="38"/>
      <c r="CX38" s="38"/>
      <c r="CY38" s="38"/>
      <c r="CZ38" s="38"/>
      <c r="DA38" s="38"/>
      <c r="DB38" s="38"/>
      <c r="DC38" s="38"/>
      <c r="DD38" s="106"/>
      <c r="DE38" s="67"/>
      <c r="DF38" s="66"/>
      <c r="DG38" s="38"/>
      <c r="DH38" s="38"/>
      <c r="DI38" s="38"/>
      <c r="DJ38" s="38"/>
      <c r="DK38" s="106"/>
      <c r="DL38" s="66"/>
      <c r="DM38" s="38"/>
      <c r="DN38" s="106"/>
      <c r="DO38" s="66"/>
      <c r="DP38" s="38"/>
      <c r="DQ38" s="38"/>
      <c r="DR38" s="106"/>
      <c r="DS38" s="66"/>
      <c r="DT38" s="106"/>
      <c r="DU38" s="67"/>
      <c r="DV38" s="66"/>
      <c r="DW38" s="38"/>
      <c r="DX38" s="38"/>
      <c r="DY38" s="106"/>
      <c r="DZ38" s="67"/>
      <c r="EA38" s="33">
        <f t="shared" si="0"/>
        <v>0</v>
      </c>
    </row>
    <row r="39" spans="1:131" ht="18.95" customHeight="1" x14ac:dyDescent="0.4">
      <c r="A39" s="148"/>
      <c r="B39" s="42"/>
      <c r="C39" s="43"/>
      <c r="D39" s="44"/>
      <c r="E39" s="44"/>
      <c r="F39" s="38"/>
      <c r="G39" s="45"/>
      <c r="H39" s="38"/>
      <c r="I39" s="43"/>
      <c r="J39" s="128"/>
      <c r="K39" s="46"/>
      <c r="L39" s="47"/>
      <c r="M39" s="47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106"/>
      <c r="AL39" s="66"/>
      <c r="AM39" s="38"/>
      <c r="AN39" s="38"/>
      <c r="AO39" s="106"/>
      <c r="AP39" s="67"/>
      <c r="AQ39" s="66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106"/>
      <c r="BK39" s="66"/>
      <c r="BL39" s="38"/>
      <c r="BM39" s="38"/>
      <c r="BN39" s="38"/>
      <c r="BO39" s="38"/>
      <c r="BP39" s="38"/>
      <c r="BQ39" s="38"/>
      <c r="BR39" s="38"/>
      <c r="BS39" s="38"/>
      <c r="BT39" s="38"/>
      <c r="BU39" s="106"/>
      <c r="BV39" s="66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106"/>
      <c r="CT39" s="66"/>
      <c r="CU39" s="38"/>
      <c r="CV39" s="38"/>
      <c r="CW39" s="38"/>
      <c r="CX39" s="38"/>
      <c r="CY39" s="38"/>
      <c r="CZ39" s="38"/>
      <c r="DA39" s="38"/>
      <c r="DB39" s="38"/>
      <c r="DC39" s="38"/>
      <c r="DD39" s="106"/>
      <c r="DE39" s="67"/>
      <c r="DF39" s="66"/>
      <c r="DG39" s="38"/>
      <c r="DH39" s="38"/>
      <c r="DI39" s="38"/>
      <c r="DJ39" s="38"/>
      <c r="DK39" s="106"/>
      <c r="DL39" s="66"/>
      <c r="DM39" s="38"/>
      <c r="DN39" s="106"/>
      <c r="DO39" s="66"/>
      <c r="DP39" s="38"/>
      <c r="DQ39" s="38"/>
      <c r="DR39" s="106"/>
      <c r="DS39" s="66"/>
      <c r="DT39" s="106"/>
      <c r="DU39" s="67"/>
      <c r="DV39" s="66"/>
      <c r="DW39" s="38"/>
      <c r="DX39" s="38"/>
      <c r="DY39" s="106"/>
      <c r="DZ39" s="67"/>
      <c r="EA39" s="33">
        <f t="shared" si="0"/>
        <v>0</v>
      </c>
    </row>
    <row r="40" spans="1:131" ht="18.95" customHeight="1" x14ac:dyDescent="0.4">
      <c r="A40" s="148"/>
      <c r="B40" s="42"/>
      <c r="C40" s="43"/>
      <c r="D40" s="44"/>
      <c r="E40" s="44"/>
      <c r="F40" s="38"/>
      <c r="G40" s="45"/>
      <c r="H40" s="38"/>
      <c r="I40" s="43"/>
      <c r="J40" s="128"/>
      <c r="K40" s="46"/>
      <c r="L40" s="47"/>
      <c r="M40" s="47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106"/>
      <c r="AL40" s="66"/>
      <c r="AM40" s="38"/>
      <c r="AN40" s="38"/>
      <c r="AO40" s="106"/>
      <c r="AP40" s="67"/>
      <c r="AQ40" s="66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106"/>
      <c r="BK40" s="66"/>
      <c r="BL40" s="38"/>
      <c r="BM40" s="38"/>
      <c r="BN40" s="38"/>
      <c r="BO40" s="38"/>
      <c r="BP40" s="38"/>
      <c r="BQ40" s="38"/>
      <c r="BR40" s="38"/>
      <c r="BS40" s="38"/>
      <c r="BT40" s="38"/>
      <c r="BU40" s="106"/>
      <c r="BV40" s="66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106"/>
      <c r="CT40" s="66"/>
      <c r="CU40" s="38"/>
      <c r="CV40" s="38"/>
      <c r="CW40" s="38"/>
      <c r="CX40" s="38"/>
      <c r="CY40" s="38"/>
      <c r="CZ40" s="38"/>
      <c r="DA40" s="38"/>
      <c r="DB40" s="38"/>
      <c r="DC40" s="38"/>
      <c r="DD40" s="106"/>
      <c r="DE40" s="67"/>
      <c r="DF40" s="66"/>
      <c r="DG40" s="38"/>
      <c r="DH40" s="38"/>
      <c r="DI40" s="38"/>
      <c r="DJ40" s="38"/>
      <c r="DK40" s="106"/>
      <c r="DL40" s="66"/>
      <c r="DM40" s="38"/>
      <c r="DN40" s="106"/>
      <c r="DO40" s="66"/>
      <c r="DP40" s="38"/>
      <c r="DQ40" s="38"/>
      <c r="DR40" s="106"/>
      <c r="DS40" s="66"/>
      <c r="DT40" s="106"/>
      <c r="DU40" s="67"/>
      <c r="DV40" s="66"/>
      <c r="DW40" s="38"/>
      <c r="DX40" s="38"/>
      <c r="DY40" s="106"/>
      <c r="DZ40" s="67"/>
      <c r="EA40" s="33">
        <f t="shared" si="0"/>
        <v>0</v>
      </c>
    </row>
    <row r="41" spans="1:131" ht="18.95" customHeight="1" x14ac:dyDescent="0.4">
      <c r="A41" s="148"/>
      <c r="B41" s="42"/>
      <c r="C41" s="43"/>
      <c r="D41" s="44"/>
      <c r="E41" s="44"/>
      <c r="F41" s="38"/>
      <c r="G41" s="45"/>
      <c r="H41" s="38"/>
      <c r="I41" s="43"/>
      <c r="J41" s="128"/>
      <c r="K41" s="46"/>
      <c r="L41" s="47"/>
      <c r="M41" s="47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106"/>
      <c r="AL41" s="66"/>
      <c r="AM41" s="38"/>
      <c r="AN41" s="38"/>
      <c r="AO41" s="106"/>
      <c r="AP41" s="67"/>
      <c r="AQ41" s="66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106"/>
      <c r="BK41" s="66"/>
      <c r="BL41" s="38"/>
      <c r="BM41" s="38"/>
      <c r="BN41" s="38"/>
      <c r="BO41" s="38"/>
      <c r="BP41" s="38"/>
      <c r="BQ41" s="38"/>
      <c r="BR41" s="38"/>
      <c r="BS41" s="38"/>
      <c r="BT41" s="38"/>
      <c r="BU41" s="106"/>
      <c r="BV41" s="66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106"/>
      <c r="CT41" s="66"/>
      <c r="CU41" s="38"/>
      <c r="CV41" s="38"/>
      <c r="CW41" s="38"/>
      <c r="CX41" s="38"/>
      <c r="CY41" s="38"/>
      <c r="CZ41" s="38"/>
      <c r="DA41" s="38"/>
      <c r="DB41" s="38"/>
      <c r="DC41" s="38"/>
      <c r="DD41" s="106"/>
      <c r="DE41" s="67"/>
      <c r="DF41" s="66"/>
      <c r="DG41" s="38"/>
      <c r="DH41" s="38"/>
      <c r="DI41" s="38"/>
      <c r="DJ41" s="38"/>
      <c r="DK41" s="106"/>
      <c r="DL41" s="66"/>
      <c r="DM41" s="38"/>
      <c r="DN41" s="106"/>
      <c r="DO41" s="66"/>
      <c r="DP41" s="38"/>
      <c r="DQ41" s="38"/>
      <c r="DR41" s="106"/>
      <c r="DS41" s="66"/>
      <c r="DT41" s="106"/>
      <c r="DU41" s="67"/>
      <c r="DV41" s="66"/>
      <c r="DW41" s="38"/>
      <c r="DX41" s="38"/>
      <c r="DY41" s="106"/>
      <c r="DZ41" s="67"/>
      <c r="EA41" s="33">
        <f t="shared" si="0"/>
        <v>0</v>
      </c>
    </row>
    <row r="42" spans="1:131" ht="18.95" customHeight="1" x14ac:dyDescent="0.4">
      <c r="A42" s="148"/>
      <c r="B42" s="42"/>
      <c r="C42" s="43"/>
      <c r="D42" s="44"/>
      <c r="E42" s="44"/>
      <c r="F42" s="38"/>
      <c r="G42" s="45"/>
      <c r="H42" s="38"/>
      <c r="I42" s="43"/>
      <c r="J42" s="128"/>
      <c r="K42" s="46"/>
      <c r="L42" s="47"/>
      <c r="M42" s="47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106"/>
      <c r="AL42" s="66"/>
      <c r="AM42" s="38"/>
      <c r="AN42" s="38"/>
      <c r="AO42" s="106"/>
      <c r="AP42" s="67"/>
      <c r="AQ42" s="66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106"/>
      <c r="BK42" s="66"/>
      <c r="BL42" s="38"/>
      <c r="BM42" s="38"/>
      <c r="BN42" s="38"/>
      <c r="BO42" s="38"/>
      <c r="BP42" s="38"/>
      <c r="BQ42" s="38"/>
      <c r="BR42" s="38"/>
      <c r="BS42" s="38"/>
      <c r="BT42" s="38"/>
      <c r="BU42" s="106"/>
      <c r="BV42" s="66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106"/>
      <c r="CT42" s="66"/>
      <c r="CU42" s="38"/>
      <c r="CV42" s="38"/>
      <c r="CW42" s="38"/>
      <c r="CX42" s="38"/>
      <c r="CY42" s="38"/>
      <c r="CZ42" s="38"/>
      <c r="DA42" s="38"/>
      <c r="DB42" s="38"/>
      <c r="DC42" s="38"/>
      <c r="DD42" s="106"/>
      <c r="DE42" s="67"/>
      <c r="DF42" s="66"/>
      <c r="DG42" s="38"/>
      <c r="DH42" s="38"/>
      <c r="DI42" s="38"/>
      <c r="DJ42" s="38"/>
      <c r="DK42" s="106"/>
      <c r="DL42" s="66"/>
      <c r="DM42" s="38"/>
      <c r="DN42" s="106"/>
      <c r="DO42" s="66"/>
      <c r="DP42" s="38"/>
      <c r="DQ42" s="38"/>
      <c r="DR42" s="106"/>
      <c r="DS42" s="66"/>
      <c r="DT42" s="106"/>
      <c r="DU42" s="67"/>
      <c r="DV42" s="66"/>
      <c r="DW42" s="38"/>
      <c r="DX42" s="38"/>
      <c r="DY42" s="106"/>
      <c r="DZ42" s="67"/>
      <c r="EA42" s="33">
        <f t="shared" si="0"/>
        <v>0</v>
      </c>
    </row>
    <row r="43" spans="1:131" ht="18.95" customHeight="1" x14ac:dyDescent="0.4">
      <c r="A43" s="148"/>
      <c r="B43" s="42"/>
      <c r="C43" s="43"/>
      <c r="D43" s="44"/>
      <c r="E43" s="44"/>
      <c r="F43" s="38"/>
      <c r="G43" s="45"/>
      <c r="H43" s="38"/>
      <c r="I43" s="43"/>
      <c r="J43" s="128"/>
      <c r="K43" s="46"/>
      <c r="L43" s="47"/>
      <c r="M43" s="47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106"/>
      <c r="AL43" s="66"/>
      <c r="AM43" s="38"/>
      <c r="AN43" s="38"/>
      <c r="AO43" s="106"/>
      <c r="AP43" s="67"/>
      <c r="AQ43" s="66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106"/>
      <c r="BK43" s="66"/>
      <c r="BL43" s="38"/>
      <c r="BM43" s="38"/>
      <c r="BN43" s="38"/>
      <c r="BO43" s="38"/>
      <c r="BP43" s="38"/>
      <c r="BQ43" s="38"/>
      <c r="BR43" s="38"/>
      <c r="BS43" s="38"/>
      <c r="BT43" s="38"/>
      <c r="BU43" s="106"/>
      <c r="BV43" s="66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106"/>
      <c r="CT43" s="66"/>
      <c r="CU43" s="38"/>
      <c r="CV43" s="38"/>
      <c r="CW43" s="38"/>
      <c r="CX43" s="38"/>
      <c r="CY43" s="38"/>
      <c r="CZ43" s="38"/>
      <c r="DA43" s="38"/>
      <c r="DB43" s="38"/>
      <c r="DC43" s="38"/>
      <c r="DD43" s="106"/>
      <c r="DE43" s="67"/>
      <c r="DF43" s="66"/>
      <c r="DG43" s="38"/>
      <c r="DH43" s="38"/>
      <c r="DI43" s="38"/>
      <c r="DJ43" s="38"/>
      <c r="DK43" s="106"/>
      <c r="DL43" s="66"/>
      <c r="DM43" s="38"/>
      <c r="DN43" s="106"/>
      <c r="DO43" s="66"/>
      <c r="DP43" s="38"/>
      <c r="DQ43" s="38"/>
      <c r="DR43" s="106"/>
      <c r="DS43" s="66"/>
      <c r="DT43" s="106"/>
      <c r="DU43" s="67"/>
      <c r="DV43" s="66"/>
      <c r="DW43" s="38"/>
      <c r="DX43" s="38"/>
      <c r="DY43" s="106"/>
      <c r="DZ43" s="67"/>
      <c r="EA43" s="33">
        <f t="shared" si="0"/>
        <v>0</v>
      </c>
    </row>
    <row r="44" spans="1:131" ht="18.95" customHeight="1" x14ac:dyDescent="0.4">
      <c r="A44" s="148"/>
      <c r="B44" s="42"/>
      <c r="C44" s="43"/>
      <c r="D44" s="44"/>
      <c r="E44" s="44"/>
      <c r="F44" s="38"/>
      <c r="G44" s="45"/>
      <c r="H44" s="38"/>
      <c r="I44" s="43"/>
      <c r="J44" s="128"/>
      <c r="K44" s="46"/>
      <c r="L44" s="47"/>
      <c r="M44" s="47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106"/>
      <c r="AL44" s="66"/>
      <c r="AM44" s="38"/>
      <c r="AN44" s="38"/>
      <c r="AO44" s="106"/>
      <c r="AP44" s="67"/>
      <c r="AQ44" s="66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106"/>
      <c r="BK44" s="66"/>
      <c r="BL44" s="38"/>
      <c r="BM44" s="38"/>
      <c r="BN44" s="38"/>
      <c r="BO44" s="38"/>
      <c r="BP44" s="38"/>
      <c r="BQ44" s="38"/>
      <c r="BR44" s="38"/>
      <c r="BS44" s="38"/>
      <c r="BT44" s="38"/>
      <c r="BU44" s="106"/>
      <c r="BV44" s="66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106"/>
      <c r="CT44" s="66"/>
      <c r="CU44" s="38"/>
      <c r="CV44" s="38"/>
      <c r="CW44" s="38"/>
      <c r="CX44" s="38"/>
      <c r="CY44" s="38"/>
      <c r="CZ44" s="38"/>
      <c r="DA44" s="38"/>
      <c r="DB44" s="38"/>
      <c r="DC44" s="38"/>
      <c r="DD44" s="106"/>
      <c r="DE44" s="67"/>
      <c r="DF44" s="66"/>
      <c r="DG44" s="38"/>
      <c r="DH44" s="38"/>
      <c r="DI44" s="38"/>
      <c r="DJ44" s="38"/>
      <c r="DK44" s="106"/>
      <c r="DL44" s="66"/>
      <c r="DM44" s="38"/>
      <c r="DN44" s="106"/>
      <c r="DO44" s="66"/>
      <c r="DP44" s="38"/>
      <c r="DQ44" s="38"/>
      <c r="DR44" s="106"/>
      <c r="DS44" s="66"/>
      <c r="DT44" s="106"/>
      <c r="DU44" s="67"/>
      <c r="DV44" s="66"/>
      <c r="DW44" s="38"/>
      <c r="DX44" s="38"/>
      <c r="DY44" s="106"/>
      <c r="DZ44" s="67"/>
      <c r="EA44" s="33">
        <f t="shared" si="0"/>
        <v>0</v>
      </c>
    </row>
    <row r="45" spans="1:131" ht="18.95" customHeight="1" x14ac:dyDescent="0.4">
      <c r="A45" s="148"/>
      <c r="B45" s="42"/>
      <c r="C45" s="43"/>
      <c r="D45" s="44"/>
      <c r="E45" s="44"/>
      <c r="F45" s="38"/>
      <c r="G45" s="45"/>
      <c r="H45" s="38"/>
      <c r="I45" s="43"/>
      <c r="J45" s="128"/>
      <c r="K45" s="46"/>
      <c r="L45" s="47"/>
      <c r="M45" s="47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106"/>
      <c r="AL45" s="66"/>
      <c r="AM45" s="38"/>
      <c r="AN45" s="38"/>
      <c r="AO45" s="106"/>
      <c r="AP45" s="67"/>
      <c r="AQ45" s="66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106"/>
      <c r="BK45" s="66"/>
      <c r="BL45" s="38"/>
      <c r="BM45" s="38"/>
      <c r="BN45" s="38"/>
      <c r="BO45" s="38"/>
      <c r="BP45" s="38"/>
      <c r="BQ45" s="38"/>
      <c r="BR45" s="38"/>
      <c r="BS45" s="38"/>
      <c r="BT45" s="38"/>
      <c r="BU45" s="106"/>
      <c r="BV45" s="66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106"/>
      <c r="CT45" s="66"/>
      <c r="CU45" s="38"/>
      <c r="CV45" s="38"/>
      <c r="CW45" s="38"/>
      <c r="CX45" s="38"/>
      <c r="CY45" s="38"/>
      <c r="CZ45" s="38"/>
      <c r="DA45" s="38"/>
      <c r="DB45" s="38"/>
      <c r="DC45" s="38"/>
      <c r="DD45" s="106"/>
      <c r="DE45" s="67"/>
      <c r="DF45" s="66"/>
      <c r="DG45" s="38"/>
      <c r="DH45" s="38"/>
      <c r="DI45" s="38"/>
      <c r="DJ45" s="38"/>
      <c r="DK45" s="106"/>
      <c r="DL45" s="66"/>
      <c r="DM45" s="38"/>
      <c r="DN45" s="106"/>
      <c r="DO45" s="66"/>
      <c r="DP45" s="38"/>
      <c r="DQ45" s="38"/>
      <c r="DR45" s="106"/>
      <c r="DS45" s="66"/>
      <c r="DT45" s="106"/>
      <c r="DU45" s="67"/>
      <c r="DV45" s="66"/>
      <c r="DW45" s="38"/>
      <c r="DX45" s="38"/>
      <c r="DY45" s="106"/>
      <c r="DZ45" s="67"/>
      <c r="EA45" s="33">
        <f t="shared" si="0"/>
        <v>0</v>
      </c>
    </row>
    <row r="46" spans="1:131" ht="18.95" customHeight="1" x14ac:dyDescent="0.4">
      <c r="A46" s="148"/>
      <c r="B46" s="42"/>
      <c r="C46" s="43"/>
      <c r="D46" s="44"/>
      <c r="E46" s="44"/>
      <c r="F46" s="38"/>
      <c r="G46" s="45"/>
      <c r="H46" s="38"/>
      <c r="I46" s="43"/>
      <c r="J46" s="128"/>
      <c r="K46" s="46"/>
      <c r="L46" s="47"/>
      <c r="M46" s="47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106"/>
      <c r="AL46" s="66"/>
      <c r="AM46" s="38"/>
      <c r="AN46" s="38"/>
      <c r="AO46" s="106"/>
      <c r="AP46" s="67"/>
      <c r="AQ46" s="66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106"/>
      <c r="BK46" s="66"/>
      <c r="BL46" s="38"/>
      <c r="BM46" s="38"/>
      <c r="BN46" s="38"/>
      <c r="BO46" s="38"/>
      <c r="BP46" s="38"/>
      <c r="BQ46" s="38"/>
      <c r="BR46" s="38"/>
      <c r="BS46" s="38"/>
      <c r="BT46" s="38"/>
      <c r="BU46" s="106"/>
      <c r="BV46" s="66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106"/>
      <c r="CT46" s="66"/>
      <c r="CU46" s="38"/>
      <c r="CV46" s="38"/>
      <c r="CW46" s="38"/>
      <c r="CX46" s="38"/>
      <c r="CY46" s="38"/>
      <c r="CZ46" s="38"/>
      <c r="DA46" s="38"/>
      <c r="DB46" s="38"/>
      <c r="DC46" s="38"/>
      <c r="DD46" s="106"/>
      <c r="DE46" s="67"/>
      <c r="DF46" s="66"/>
      <c r="DG46" s="38"/>
      <c r="DH46" s="38"/>
      <c r="DI46" s="38"/>
      <c r="DJ46" s="38"/>
      <c r="DK46" s="106"/>
      <c r="DL46" s="66"/>
      <c r="DM46" s="38"/>
      <c r="DN46" s="106"/>
      <c r="DO46" s="66"/>
      <c r="DP46" s="38"/>
      <c r="DQ46" s="38"/>
      <c r="DR46" s="106"/>
      <c r="DS46" s="66"/>
      <c r="DT46" s="106"/>
      <c r="DU46" s="67"/>
      <c r="DV46" s="66"/>
      <c r="DW46" s="38"/>
      <c r="DX46" s="38"/>
      <c r="DY46" s="106"/>
      <c r="DZ46" s="67"/>
      <c r="EA46" s="33">
        <f t="shared" si="0"/>
        <v>0</v>
      </c>
    </row>
    <row r="47" spans="1:131" ht="18.95" customHeight="1" x14ac:dyDescent="0.4">
      <c r="A47" s="148"/>
      <c r="B47" s="42"/>
      <c r="C47" s="43"/>
      <c r="D47" s="44"/>
      <c r="E47" s="44"/>
      <c r="F47" s="38"/>
      <c r="G47" s="45"/>
      <c r="H47" s="38"/>
      <c r="I47" s="43"/>
      <c r="J47" s="128"/>
      <c r="K47" s="46"/>
      <c r="L47" s="47"/>
      <c r="M47" s="47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106"/>
      <c r="AL47" s="66"/>
      <c r="AM47" s="38"/>
      <c r="AN47" s="38"/>
      <c r="AO47" s="106"/>
      <c r="AP47" s="67"/>
      <c r="AQ47" s="66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106"/>
      <c r="BK47" s="66"/>
      <c r="BL47" s="38"/>
      <c r="BM47" s="38"/>
      <c r="BN47" s="38"/>
      <c r="BO47" s="38"/>
      <c r="BP47" s="38"/>
      <c r="BQ47" s="38"/>
      <c r="BR47" s="38"/>
      <c r="BS47" s="38"/>
      <c r="BT47" s="38"/>
      <c r="BU47" s="106"/>
      <c r="BV47" s="66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106"/>
      <c r="CT47" s="66"/>
      <c r="CU47" s="38"/>
      <c r="CV47" s="38"/>
      <c r="CW47" s="38"/>
      <c r="CX47" s="38"/>
      <c r="CY47" s="38"/>
      <c r="CZ47" s="38"/>
      <c r="DA47" s="38"/>
      <c r="DB47" s="38"/>
      <c r="DC47" s="38"/>
      <c r="DD47" s="106"/>
      <c r="DE47" s="67"/>
      <c r="DF47" s="66"/>
      <c r="DG47" s="38"/>
      <c r="DH47" s="38"/>
      <c r="DI47" s="38"/>
      <c r="DJ47" s="38"/>
      <c r="DK47" s="106"/>
      <c r="DL47" s="66"/>
      <c r="DM47" s="38"/>
      <c r="DN47" s="106"/>
      <c r="DO47" s="66"/>
      <c r="DP47" s="38"/>
      <c r="DQ47" s="38"/>
      <c r="DR47" s="106"/>
      <c r="DS47" s="66"/>
      <c r="DT47" s="106"/>
      <c r="DU47" s="67"/>
      <c r="DV47" s="66"/>
      <c r="DW47" s="38"/>
      <c r="DX47" s="38"/>
      <c r="DY47" s="106"/>
      <c r="DZ47" s="67"/>
      <c r="EA47" s="33">
        <f t="shared" si="0"/>
        <v>0</v>
      </c>
    </row>
    <row r="48" spans="1:131" ht="18.95" customHeight="1" x14ac:dyDescent="0.4">
      <c r="A48" s="148"/>
      <c r="B48" s="42"/>
      <c r="C48" s="43"/>
      <c r="D48" s="44"/>
      <c r="E48" s="44"/>
      <c r="F48" s="38"/>
      <c r="G48" s="45"/>
      <c r="H48" s="38"/>
      <c r="I48" s="43"/>
      <c r="J48" s="128"/>
      <c r="K48" s="46"/>
      <c r="L48" s="48"/>
      <c r="M48" s="4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106"/>
      <c r="AL48" s="66"/>
      <c r="AM48" s="38"/>
      <c r="AN48" s="38"/>
      <c r="AO48" s="106"/>
      <c r="AP48" s="67"/>
      <c r="AQ48" s="66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106"/>
      <c r="BK48" s="66"/>
      <c r="BL48" s="38"/>
      <c r="BM48" s="38"/>
      <c r="BN48" s="38"/>
      <c r="BO48" s="38"/>
      <c r="BP48" s="38"/>
      <c r="BQ48" s="38"/>
      <c r="BR48" s="38"/>
      <c r="BS48" s="38"/>
      <c r="BT48" s="38"/>
      <c r="BU48" s="106"/>
      <c r="BV48" s="66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106"/>
      <c r="CT48" s="66"/>
      <c r="CU48" s="38"/>
      <c r="CV48" s="38"/>
      <c r="CW48" s="38"/>
      <c r="CX48" s="38"/>
      <c r="CY48" s="38"/>
      <c r="CZ48" s="38"/>
      <c r="DA48" s="38"/>
      <c r="DB48" s="38"/>
      <c r="DC48" s="38"/>
      <c r="DD48" s="106"/>
      <c r="DE48" s="67"/>
      <c r="DF48" s="66"/>
      <c r="DG48" s="38"/>
      <c r="DH48" s="38"/>
      <c r="DI48" s="38"/>
      <c r="DJ48" s="38"/>
      <c r="DK48" s="106"/>
      <c r="DL48" s="66"/>
      <c r="DM48" s="38"/>
      <c r="DN48" s="106"/>
      <c r="DO48" s="66"/>
      <c r="DP48" s="38"/>
      <c r="DQ48" s="38"/>
      <c r="DR48" s="106"/>
      <c r="DS48" s="66"/>
      <c r="DT48" s="106"/>
      <c r="DU48" s="67"/>
      <c r="DV48" s="66"/>
      <c r="DW48" s="38"/>
      <c r="DX48" s="38"/>
      <c r="DY48" s="106"/>
      <c r="DZ48" s="67"/>
      <c r="EA48" s="33">
        <f t="shared" si="0"/>
        <v>0</v>
      </c>
    </row>
    <row r="49" spans="1:131" ht="18.95" customHeight="1" x14ac:dyDescent="0.4">
      <c r="A49" s="148"/>
      <c r="B49" s="42"/>
      <c r="C49" s="43"/>
      <c r="D49" s="44"/>
      <c r="E49" s="44"/>
      <c r="F49" s="38"/>
      <c r="G49" s="45"/>
      <c r="H49" s="38"/>
      <c r="I49" s="43"/>
      <c r="J49" s="128"/>
      <c r="K49" s="46"/>
      <c r="L49" s="47"/>
      <c r="M49" s="47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106"/>
      <c r="AL49" s="66"/>
      <c r="AM49" s="38"/>
      <c r="AN49" s="38"/>
      <c r="AO49" s="106"/>
      <c r="AP49" s="67"/>
      <c r="AQ49" s="66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106"/>
      <c r="BK49" s="66"/>
      <c r="BL49" s="38"/>
      <c r="BM49" s="38"/>
      <c r="BN49" s="38"/>
      <c r="BO49" s="38"/>
      <c r="BP49" s="38"/>
      <c r="BQ49" s="38"/>
      <c r="BR49" s="38"/>
      <c r="BS49" s="38"/>
      <c r="BT49" s="38"/>
      <c r="BU49" s="106"/>
      <c r="BV49" s="66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106"/>
      <c r="CT49" s="66"/>
      <c r="CU49" s="38"/>
      <c r="CV49" s="38"/>
      <c r="CW49" s="38"/>
      <c r="CX49" s="38"/>
      <c r="CY49" s="38"/>
      <c r="CZ49" s="38"/>
      <c r="DA49" s="38"/>
      <c r="DB49" s="38"/>
      <c r="DC49" s="38"/>
      <c r="DD49" s="106"/>
      <c r="DE49" s="67"/>
      <c r="DF49" s="66"/>
      <c r="DG49" s="38"/>
      <c r="DH49" s="38"/>
      <c r="DI49" s="38"/>
      <c r="DJ49" s="38"/>
      <c r="DK49" s="106"/>
      <c r="DL49" s="66"/>
      <c r="DM49" s="38"/>
      <c r="DN49" s="106"/>
      <c r="DO49" s="66"/>
      <c r="DP49" s="38"/>
      <c r="DQ49" s="38"/>
      <c r="DR49" s="106"/>
      <c r="DS49" s="66"/>
      <c r="DT49" s="106"/>
      <c r="DU49" s="67"/>
      <c r="DV49" s="66"/>
      <c r="DW49" s="38"/>
      <c r="DX49" s="38"/>
      <c r="DY49" s="106"/>
      <c r="DZ49" s="67"/>
      <c r="EA49" s="33">
        <f t="shared" si="0"/>
        <v>0</v>
      </c>
    </row>
    <row r="50" spans="1:131" ht="18.95" customHeight="1" x14ac:dyDescent="0.4">
      <c r="A50" s="148"/>
      <c r="B50" s="42"/>
      <c r="C50" s="43"/>
      <c r="D50" s="44"/>
      <c r="E50" s="44"/>
      <c r="F50" s="38"/>
      <c r="G50" s="45"/>
      <c r="H50" s="38"/>
      <c r="I50" s="43"/>
      <c r="J50" s="128"/>
      <c r="K50" s="46"/>
      <c r="L50" s="47"/>
      <c r="M50" s="47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106"/>
      <c r="AL50" s="66"/>
      <c r="AM50" s="38"/>
      <c r="AN50" s="38"/>
      <c r="AO50" s="106"/>
      <c r="AP50" s="67"/>
      <c r="AQ50" s="66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106"/>
      <c r="BK50" s="66"/>
      <c r="BL50" s="38"/>
      <c r="BM50" s="38"/>
      <c r="BN50" s="38"/>
      <c r="BO50" s="38"/>
      <c r="BP50" s="38"/>
      <c r="BQ50" s="38"/>
      <c r="BR50" s="38"/>
      <c r="BS50" s="38"/>
      <c r="BT50" s="38"/>
      <c r="BU50" s="106"/>
      <c r="BV50" s="66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106"/>
      <c r="CT50" s="66"/>
      <c r="CU50" s="38"/>
      <c r="CV50" s="38"/>
      <c r="CW50" s="38"/>
      <c r="CX50" s="38"/>
      <c r="CY50" s="38"/>
      <c r="CZ50" s="38"/>
      <c r="DA50" s="38"/>
      <c r="DB50" s="38"/>
      <c r="DC50" s="38"/>
      <c r="DD50" s="106"/>
      <c r="DE50" s="67"/>
      <c r="DF50" s="66"/>
      <c r="DG50" s="38"/>
      <c r="DH50" s="38"/>
      <c r="DI50" s="38"/>
      <c r="DJ50" s="38"/>
      <c r="DK50" s="106"/>
      <c r="DL50" s="66"/>
      <c r="DM50" s="38"/>
      <c r="DN50" s="106"/>
      <c r="DO50" s="66"/>
      <c r="DP50" s="38"/>
      <c r="DQ50" s="38"/>
      <c r="DR50" s="106"/>
      <c r="DS50" s="66"/>
      <c r="DT50" s="106"/>
      <c r="DU50" s="67"/>
      <c r="DV50" s="66"/>
      <c r="DW50" s="38"/>
      <c r="DX50" s="38"/>
      <c r="DY50" s="106"/>
      <c r="DZ50" s="67"/>
      <c r="EA50" s="33">
        <f t="shared" si="0"/>
        <v>0</v>
      </c>
    </row>
    <row r="51" spans="1:131" ht="18.95" customHeight="1" x14ac:dyDescent="0.4">
      <c r="A51" s="148"/>
      <c r="B51" s="42"/>
      <c r="C51" s="43"/>
      <c r="D51" s="44"/>
      <c r="E51" s="44"/>
      <c r="F51" s="38"/>
      <c r="G51" s="45"/>
      <c r="H51" s="38"/>
      <c r="I51" s="43"/>
      <c r="J51" s="128"/>
      <c r="K51" s="46"/>
      <c r="L51" s="47"/>
      <c r="M51" s="47"/>
      <c r="N51" s="38"/>
      <c r="O51" s="38"/>
      <c r="P51" s="38"/>
      <c r="Q51" s="39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106"/>
      <c r="AL51" s="66"/>
      <c r="AM51" s="38"/>
      <c r="AN51" s="38"/>
      <c r="AO51" s="106"/>
      <c r="AP51" s="67"/>
      <c r="AQ51" s="66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106"/>
      <c r="BK51" s="66"/>
      <c r="BL51" s="38"/>
      <c r="BM51" s="38"/>
      <c r="BN51" s="38"/>
      <c r="BO51" s="38"/>
      <c r="BP51" s="38"/>
      <c r="BQ51" s="38"/>
      <c r="BR51" s="38"/>
      <c r="BS51" s="38"/>
      <c r="BT51" s="38"/>
      <c r="BU51" s="106"/>
      <c r="BV51" s="66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106"/>
      <c r="CT51" s="66"/>
      <c r="CU51" s="38"/>
      <c r="CV51" s="38"/>
      <c r="CW51" s="38"/>
      <c r="CX51" s="38"/>
      <c r="CY51" s="38"/>
      <c r="CZ51" s="38"/>
      <c r="DA51" s="38"/>
      <c r="DB51" s="38"/>
      <c r="DC51" s="38"/>
      <c r="DD51" s="106"/>
      <c r="DE51" s="67"/>
      <c r="DF51" s="66"/>
      <c r="DG51" s="38"/>
      <c r="DH51" s="38"/>
      <c r="DI51" s="38"/>
      <c r="DJ51" s="38"/>
      <c r="DK51" s="106"/>
      <c r="DL51" s="66"/>
      <c r="DM51" s="38"/>
      <c r="DN51" s="106"/>
      <c r="DO51" s="66"/>
      <c r="DP51" s="38"/>
      <c r="DQ51" s="38"/>
      <c r="DR51" s="106"/>
      <c r="DS51" s="66"/>
      <c r="DT51" s="106"/>
      <c r="DU51" s="67"/>
      <c r="DV51" s="66"/>
      <c r="DW51" s="38"/>
      <c r="DX51" s="38"/>
      <c r="DY51" s="106"/>
      <c r="DZ51" s="67"/>
      <c r="EA51" s="33">
        <f t="shared" si="0"/>
        <v>0</v>
      </c>
    </row>
    <row r="52" spans="1:131" ht="18.95" customHeight="1" x14ac:dyDescent="0.4">
      <c r="A52" s="148"/>
      <c r="B52" s="42"/>
      <c r="C52" s="43"/>
      <c r="D52" s="44"/>
      <c r="E52" s="44"/>
      <c r="F52" s="38"/>
      <c r="G52" s="45"/>
      <c r="H52" s="38"/>
      <c r="I52" s="43"/>
      <c r="J52" s="128"/>
      <c r="K52" s="46"/>
      <c r="L52" s="47"/>
      <c r="M52" s="47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106"/>
      <c r="AL52" s="66"/>
      <c r="AM52" s="38"/>
      <c r="AN52" s="38"/>
      <c r="AO52" s="106"/>
      <c r="AP52" s="67"/>
      <c r="AQ52" s="66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106"/>
      <c r="BK52" s="66"/>
      <c r="BL52" s="38"/>
      <c r="BM52" s="38"/>
      <c r="BN52" s="38"/>
      <c r="BO52" s="38"/>
      <c r="BP52" s="38"/>
      <c r="BQ52" s="38"/>
      <c r="BR52" s="38"/>
      <c r="BS52" s="38"/>
      <c r="BT52" s="38"/>
      <c r="BU52" s="106"/>
      <c r="BV52" s="66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106"/>
      <c r="CT52" s="66"/>
      <c r="CU52" s="38"/>
      <c r="CV52" s="38"/>
      <c r="CW52" s="38"/>
      <c r="CX52" s="38"/>
      <c r="CY52" s="38"/>
      <c r="CZ52" s="38"/>
      <c r="DA52" s="38"/>
      <c r="DB52" s="38"/>
      <c r="DC52" s="38"/>
      <c r="DD52" s="106"/>
      <c r="DE52" s="67"/>
      <c r="DF52" s="66"/>
      <c r="DG52" s="38"/>
      <c r="DH52" s="38"/>
      <c r="DI52" s="38"/>
      <c r="DJ52" s="38"/>
      <c r="DK52" s="106"/>
      <c r="DL52" s="66"/>
      <c r="DM52" s="38"/>
      <c r="DN52" s="106"/>
      <c r="DO52" s="66"/>
      <c r="DP52" s="38"/>
      <c r="DQ52" s="38"/>
      <c r="DR52" s="106"/>
      <c r="DS52" s="66"/>
      <c r="DT52" s="106"/>
      <c r="DU52" s="67"/>
      <c r="DV52" s="66"/>
      <c r="DW52" s="38"/>
      <c r="DX52" s="38"/>
      <c r="DY52" s="106"/>
      <c r="DZ52" s="67"/>
      <c r="EA52" s="33">
        <f t="shared" si="0"/>
        <v>0</v>
      </c>
    </row>
    <row r="53" spans="1:131" ht="18.95" customHeight="1" x14ac:dyDescent="0.4">
      <c r="A53" s="148"/>
      <c r="B53" s="42"/>
      <c r="C53" s="43"/>
      <c r="D53" s="44"/>
      <c r="E53" s="44"/>
      <c r="F53" s="40"/>
      <c r="G53" s="45"/>
      <c r="H53" s="40"/>
      <c r="I53" s="43"/>
      <c r="J53" s="128"/>
      <c r="K53" s="46"/>
      <c r="L53" s="47"/>
      <c r="M53" s="47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106"/>
      <c r="AL53" s="66"/>
      <c r="AM53" s="38"/>
      <c r="AN53" s="38"/>
      <c r="AO53" s="106"/>
      <c r="AP53" s="67"/>
      <c r="AQ53" s="66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106"/>
      <c r="BK53" s="66"/>
      <c r="BL53" s="38"/>
      <c r="BM53" s="38"/>
      <c r="BN53" s="38"/>
      <c r="BO53" s="38"/>
      <c r="BP53" s="38"/>
      <c r="BQ53" s="38"/>
      <c r="BR53" s="38"/>
      <c r="BS53" s="38"/>
      <c r="BT53" s="38"/>
      <c r="BU53" s="106"/>
      <c r="BV53" s="66"/>
      <c r="BW53" s="38"/>
      <c r="BX53" s="38"/>
      <c r="BY53" s="38"/>
      <c r="BZ53" s="38"/>
      <c r="CA53" s="39"/>
      <c r="CB53" s="39"/>
      <c r="CC53" s="38"/>
      <c r="CD53" s="39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106"/>
      <c r="CT53" s="66"/>
      <c r="CU53" s="38"/>
      <c r="CV53" s="38"/>
      <c r="CW53" s="38"/>
      <c r="CX53" s="38"/>
      <c r="CY53" s="38"/>
      <c r="CZ53" s="38"/>
      <c r="DA53" s="38"/>
      <c r="DB53" s="38"/>
      <c r="DC53" s="38"/>
      <c r="DD53" s="106"/>
      <c r="DE53" s="67"/>
      <c r="DF53" s="66"/>
      <c r="DG53" s="38"/>
      <c r="DH53" s="38"/>
      <c r="DI53" s="38"/>
      <c r="DJ53" s="38"/>
      <c r="DK53" s="106"/>
      <c r="DL53" s="66"/>
      <c r="DM53" s="38"/>
      <c r="DN53" s="106"/>
      <c r="DO53" s="66"/>
      <c r="DP53" s="38"/>
      <c r="DQ53" s="38"/>
      <c r="DR53" s="106"/>
      <c r="DS53" s="66"/>
      <c r="DT53" s="106"/>
      <c r="DU53" s="67"/>
      <c r="DV53" s="66"/>
      <c r="DW53" s="38"/>
      <c r="DX53" s="38"/>
      <c r="DY53" s="106"/>
      <c r="DZ53" s="67"/>
      <c r="EA53" s="33">
        <f t="shared" si="0"/>
        <v>0</v>
      </c>
    </row>
    <row r="54" spans="1:131" ht="18.95" customHeight="1" x14ac:dyDescent="0.4">
      <c r="A54" s="148"/>
      <c r="B54" s="150"/>
      <c r="C54" s="151"/>
      <c r="D54" s="152"/>
      <c r="E54" s="152"/>
      <c r="F54" s="153"/>
      <c r="G54" s="154"/>
      <c r="H54" s="153"/>
      <c r="I54" s="151"/>
      <c r="J54" s="128"/>
      <c r="K54" s="46"/>
      <c r="L54" s="47"/>
      <c r="M54" s="47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106"/>
      <c r="AL54" s="155"/>
      <c r="AM54" s="155"/>
      <c r="AN54" s="155"/>
      <c r="AO54" s="156"/>
      <c r="AP54" s="155"/>
      <c r="AQ54" s="157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8"/>
      <c r="BK54" s="157"/>
      <c r="BL54" s="153"/>
      <c r="BM54" s="153"/>
      <c r="BN54" s="153"/>
      <c r="BO54" s="153"/>
      <c r="BP54" s="153"/>
      <c r="BQ54" s="153"/>
      <c r="BR54" s="153"/>
      <c r="BS54" s="153"/>
      <c r="BT54" s="153"/>
      <c r="BU54" s="158"/>
      <c r="BV54" s="157"/>
      <c r="BW54" s="153"/>
      <c r="BX54" s="153"/>
      <c r="BY54" s="153"/>
      <c r="BZ54" s="153"/>
      <c r="CA54" s="153"/>
      <c r="CB54" s="153"/>
      <c r="CC54" s="153"/>
      <c r="CD54" s="153"/>
      <c r="CE54" s="153"/>
      <c r="CF54" s="153"/>
      <c r="CG54" s="153"/>
      <c r="CH54" s="153"/>
      <c r="CI54" s="153"/>
      <c r="CJ54" s="153"/>
      <c r="CK54" s="153"/>
      <c r="CL54" s="153"/>
      <c r="CM54" s="153"/>
      <c r="CN54" s="153"/>
      <c r="CO54" s="153"/>
      <c r="CP54" s="153"/>
      <c r="CQ54" s="153"/>
      <c r="CR54" s="153"/>
      <c r="CS54" s="158"/>
      <c r="CT54" s="157"/>
      <c r="CU54" s="153"/>
      <c r="CV54" s="153"/>
      <c r="CW54" s="153"/>
      <c r="CX54" s="153"/>
      <c r="CY54" s="153"/>
      <c r="CZ54" s="153"/>
      <c r="DA54" s="153"/>
      <c r="DB54" s="153"/>
      <c r="DC54" s="153"/>
      <c r="DD54" s="106"/>
      <c r="DE54" s="67"/>
      <c r="DF54" s="157"/>
      <c r="DG54" s="153"/>
      <c r="DH54" s="153"/>
      <c r="DI54" s="153"/>
      <c r="DJ54" s="159"/>
      <c r="DK54" s="158"/>
      <c r="DL54" s="157"/>
      <c r="DM54" s="153"/>
      <c r="DN54" s="158"/>
      <c r="DO54" s="157"/>
      <c r="DP54" s="153"/>
      <c r="DQ54" s="153"/>
      <c r="DR54" s="158"/>
      <c r="DS54" s="157"/>
      <c r="DT54" s="158"/>
      <c r="DU54" s="155"/>
      <c r="DV54" s="160"/>
      <c r="DW54" s="159"/>
      <c r="DX54" s="159"/>
      <c r="DY54" s="158"/>
      <c r="DZ54" s="155"/>
      <c r="EA54" s="33">
        <f>COUNTA(AL54:DZ54)</f>
        <v>0</v>
      </c>
    </row>
    <row r="55" spans="1:131" ht="18.95" customHeight="1" x14ac:dyDescent="0.4">
      <c r="A55" s="148"/>
      <c r="B55" s="42"/>
      <c r="C55" s="43"/>
      <c r="D55" s="44"/>
      <c r="E55" s="44"/>
      <c r="F55" s="38"/>
      <c r="G55" s="45"/>
      <c r="H55" s="38"/>
      <c r="I55" s="43"/>
      <c r="J55" s="128"/>
      <c r="K55" s="46"/>
      <c r="L55" s="47"/>
      <c r="M55" s="47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106"/>
      <c r="AL55" s="66"/>
      <c r="AM55" s="38"/>
      <c r="AN55" s="38"/>
      <c r="AO55" s="130"/>
      <c r="AP55" s="67"/>
      <c r="AQ55" s="66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106"/>
      <c r="BK55" s="66"/>
      <c r="BL55" s="38"/>
      <c r="BM55" s="38"/>
      <c r="BN55" s="38"/>
      <c r="BO55" s="38"/>
      <c r="BP55" s="38"/>
      <c r="BQ55" s="38"/>
      <c r="BR55" s="38"/>
      <c r="BS55" s="38"/>
      <c r="BT55" s="38"/>
      <c r="BU55" s="106"/>
      <c r="BV55" s="66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106"/>
      <c r="CT55" s="66"/>
      <c r="CU55" s="38"/>
      <c r="CV55" s="38"/>
      <c r="CW55" s="38"/>
      <c r="CX55" s="38"/>
      <c r="CY55" s="38"/>
      <c r="CZ55" s="38"/>
      <c r="DA55" s="38"/>
      <c r="DB55" s="38"/>
      <c r="DC55" s="38"/>
      <c r="DD55" s="106"/>
      <c r="DE55" s="67"/>
      <c r="DF55" s="66"/>
      <c r="DG55" s="38"/>
      <c r="DH55" s="38"/>
      <c r="DI55" s="38"/>
      <c r="DJ55" s="108"/>
      <c r="DK55" s="106"/>
      <c r="DL55" s="66"/>
      <c r="DM55" s="38"/>
      <c r="DN55" s="106"/>
      <c r="DO55" s="66"/>
      <c r="DP55" s="38"/>
      <c r="DQ55" s="38"/>
      <c r="DR55" s="106"/>
      <c r="DS55" s="66"/>
      <c r="DT55" s="106"/>
      <c r="DU55" s="67"/>
      <c r="DV55" s="135"/>
      <c r="DW55" s="108"/>
      <c r="DX55" s="108"/>
      <c r="DY55" s="106"/>
      <c r="DZ55" s="67"/>
      <c r="EA55" s="33">
        <f t="shared" si="0"/>
        <v>0</v>
      </c>
    </row>
    <row r="56" spans="1:131" ht="18.95" customHeight="1" x14ac:dyDescent="0.4">
      <c r="A56" s="148"/>
      <c r="B56" s="42"/>
      <c r="C56" s="43"/>
      <c r="D56" s="44"/>
      <c r="E56" s="44"/>
      <c r="F56" s="38"/>
      <c r="G56" s="45"/>
      <c r="H56" s="38"/>
      <c r="I56" s="43"/>
      <c r="J56" s="128"/>
      <c r="K56" s="46"/>
      <c r="L56" s="47"/>
      <c r="M56" s="47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106"/>
      <c r="AL56" s="66"/>
      <c r="AM56" s="38"/>
      <c r="AN56" s="38"/>
      <c r="AO56" s="130"/>
      <c r="AP56" s="67"/>
      <c r="AQ56" s="66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106"/>
      <c r="BK56" s="66"/>
      <c r="BL56" s="38"/>
      <c r="BM56" s="38"/>
      <c r="BN56" s="38"/>
      <c r="BO56" s="38"/>
      <c r="BP56" s="38"/>
      <c r="BQ56" s="38"/>
      <c r="BR56" s="38"/>
      <c r="BS56" s="38"/>
      <c r="BT56" s="38"/>
      <c r="BU56" s="106"/>
      <c r="BV56" s="66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106"/>
      <c r="CT56" s="66"/>
      <c r="CU56" s="38"/>
      <c r="CV56" s="38"/>
      <c r="CW56" s="38"/>
      <c r="CX56" s="38"/>
      <c r="CY56" s="38"/>
      <c r="CZ56" s="38"/>
      <c r="DA56" s="38"/>
      <c r="DB56" s="38"/>
      <c r="DC56" s="38"/>
      <c r="DD56" s="106"/>
      <c r="DE56" s="67"/>
      <c r="DF56" s="66"/>
      <c r="DG56" s="38"/>
      <c r="DH56" s="38"/>
      <c r="DI56" s="38"/>
      <c r="DJ56" s="108"/>
      <c r="DK56" s="106"/>
      <c r="DL56" s="66"/>
      <c r="DM56" s="38"/>
      <c r="DN56" s="106"/>
      <c r="DO56" s="66"/>
      <c r="DP56" s="38"/>
      <c r="DQ56" s="38"/>
      <c r="DR56" s="106"/>
      <c r="DS56" s="66"/>
      <c r="DT56" s="106"/>
      <c r="DU56" s="67"/>
      <c r="DV56" s="135"/>
      <c r="DW56" s="108"/>
      <c r="DX56" s="108"/>
      <c r="DY56" s="106"/>
      <c r="DZ56" s="67"/>
      <c r="EA56" s="33">
        <f t="shared" si="0"/>
        <v>0</v>
      </c>
    </row>
    <row r="57" spans="1:131" ht="18.95" customHeight="1" thickBot="1" x14ac:dyDescent="0.45">
      <c r="A57" s="149"/>
      <c r="B57" s="136"/>
      <c r="C57" s="107"/>
      <c r="D57" s="137"/>
      <c r="E57" s="137"/>
      <c r="F57" s="65"/>
      <c r="G57" s="138"/>
      <c r="H57" s="65"/>
      <c r="I57" s="107"/>
      <c r="J57" s="139"/>
      <c r="K57" s="140"/>
      <c r="L57" s="141"/>
      <c r="M57" s="141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142"/>
      <c r="AL57" s="143"/>
      <c r="AM57" s="65"/>
      <c r="AN57" s="65"/>
      <c r="AO57" s="144"/>
      <c r="AP57" s="145"/>
      <c r="AQ57" s="143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142"/>
      <c r="BK57" s="143"/>
      <c r="BL57" s="65"/>
      <c r="BM57" s="65"/>
      <c r="BN57" s="65"/>
      <c r="BO57" s="65"/>
      <c r="BP57" s="65"/>
      <c r="BQ57" s="65"/>
      <c r="BR57" s="65"/>
      <c r="BS57" s="65"/>
      <c r="BT57" s="65"/>
      <c r="BU57" s="142"/>
      <c r="BV57" s="143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142"/>
      <c r="CT57" s="143"/>
      <c r="CU57" s="65"/>
      <c r="CV57" s="65"/>
      <c r="CW57" s="65"/>
      <c r="CX57" s="65"/>
      <c r="CY57" s="65"/>
      <c r="CZ57" s="65"/>
      <c r="DA57" s="65"/>
      <c r="DB57" s="65"/>
      <c r="DC57" s="65"/>
      <c r="DD57" s="142"/>
      <c r="DE57" s="145"/>
      <c r="DF57" s="143"/>
      <c r="DG57" s="65"/>
      <c r="DH57" s="65"/>
      <c r="DI57" s="65"/>
      <c r="DJ57" s="146"/>
      <c r="DK57" s="142"/>
      <c r="DL57" s="143"/>
      <c r="DM57" s="65"/>
      <c r="DN57" s="142"/>
      <c r="DO57" s="143"/>
      <c r="DP57" s="65"/>
      <c r="DQ57" s="65"/>
      <c r="DR57" s="142"/>
      <c r="DS57" s="143"/>
      <c r="DT57" s="142"/>
      <c r="DU57" s="145"/>
      <c r="DV57" s="147"/>
      <c r="DW57" s="146"/>
      <c r="DX57" s="146"/>
      <c r="DY57" s="142"/>
      <c r="DZ57" s="145"/>
      <c r="EA57" s="33">
        <f t="shared" si="0"/>
        <v>0</v>
      </c>
    </row>
    <row r="58" spans="1:131" ht="18.95" customHeight="1" x14ac:dyDescent="0.4">
      <c r="A58" s="18"/>
      <c r="B58" s="12" t="s">
        <v>173</v>
      </c>
      <c r="C58" s="12">
        <f>SUBTOTAL(103,テーブル110[枝番号])</f>
        <v>6</v>
      </c>
      <c r="D58" s="34">
        <f>SUBTOTAL(103,テーブル110[選])</f>
        <v>6</v>
      </c>
      <c r="E58" s="34">
        <f>SUBTOTAL(103,テーブル110[没])</f>
        <v>4</v>
      </c>
      <c r="F58" s="12">
        <f>SUBTOTAL(103,テーブル110[現場名])</f>
        <v>6</v>
      </c>
      <c r="G58" s="12">
        <f>SUBTOTAL(103,テーブル110[遺構名])</f>
        <v>6</v>
      </c>
      <c r="H58" s="12">
        <f>SUBTOTAL(103,テーブル110[層位])</f>
        <v>6</v>
      </c>
      <c r="I58" s="12">
        <f>SUBTOTAL(103,テーブル110[日付])</f>
        <v>6</v>
      </c>
      <c r="J58" s="34">
        <f>SUBTOTAL(103,テーブル110[漆
喰])</f>
        <v>0</v>
      </c>
      <c r="K58" s="12">
        <f>SUBTOTAL(103,テーブル110[コ
ビ
キ])</f>
        <v>2</v>
      </c>
      <c r="L58" s="12">
        <f>SUBTOTAL(103,テーブル110[修
補
瓦])</f>
        <v>0</v>
      </c>
      <c r="M58" s="12">
        <f>SUBTOTAL(103,テーブル110[焼
損])</f>
        <v>0</v>
      </c>
      <c r="N58" s="63">
        <f>SUBTOTAL(103,テーブル110[軒丸])</f>
        <v>1</v>
      </c>
      <c r="O58" s="63">
        <f>SUBTOTAL(103,テーブル110[軒平])</f>
        <v>2</v>
      </c>
      <c r="P58" s="12">
        <f>SUBTOTAL(103,テーブル110[丸])</f>
        <v>1</v>
      </c>
      <c r="Q58" s="12">
        <f>SUBTOTAL(103,テーブル110[平])</f>
        <v>4</v>
      </c>
      <c r="R58" s="12">
        <f>SUBTOTAL(103,テーブル110[鬼])</f>
        <v>0</v>
      </c>
      <c r="S58" s="12">
        <f>SUBTOTAL(103,テーブル110[鯱])</f>
        <v>0</v>
      </c>
      <c r="T58" s="12">
        <f>SUBTOTAL(103,テーブル110[隅木鬼・蓋])</f>
        <v>0</v>
      </c>
      <c r="U58" s="12">
        <f>SUBTOTAL(103,テーブル110[棟])</f>
        <v>0</v>
      </c>
      <c r="V58" s="12">
        <f>SUBTOTAL(103,テーブル110[鳥衾])</f>
        <v>0</v>
      </c>
      <c r="W58" s="12">
        <f>SUBTOTAL(103,テーブル110[雁振])</f>
        <v>0</v>
      </c>
      <c r="X58" s="12">
        <f>SUBTOTAL(103,テーブル110[輪違])</f>
        <v>0</v>
      </c>
      <c r="Y58" s="12">
        <f>SUBTOTAL(103,テーブル110[塀])</f>
        <v>0</v>
      </c>
      <c r="Z58" s="12">
        <f>SUBTOTAL(103,テーブル110[板塀])</f>
        <v>0</v>
      </c>
      <c r="AA58" s="12">
        <f>SUBTOTAL(103,テーブル110[目板桟])</f>
        <v>0</v>
      </c>
      <c r="AB58" s="12">
        <f>SUBTOTAL(103,テーブル110[桟])</f>
        <v>0</v>
      </c>
      <c r="AC58" s="12">
        <f>SUBTOTAL(103,テーブル110[軒目板桟])</f>
        <v>0</v>
      </c>
      <c r="AD58" s="12">
        <f>SUBTOTAL(103,テーブル110[軒桟])</f>
        <v>1</v>
      </c>
      <c r="AE58" s="12">
        <f>SUBTOTAL(103,テーブル110[熨斗])</f>
        <v>0</v>
      </c>
      <c r="AF58" s="12">
        <f>SUBTOTAL(103,テーブル110[滴水])</f>
        <v>0</v>
      </c>
      <c r="AG58" s="12">
        <f>SUBTOTAL(103,テーブル110[谷丸])</f>
        <v>0</v>
      </c>
      <c r="AH58" s="12">
        <f>SUBTOTAL(103,テーブル110[谷平])</f>
        <v>0</v>
      </c>
      <c r="AI58" s="12">
        <f>SUBTOTAL(103,テーブル110[雨落])</f>
        <v>0</v>
      </c>
      <c r="AJ58" s="12">
        <f>SUBTOTAL(103,テーブル110[道具])</f>
        <v>0</v>
      </c>
      <c r="AK58" s="12">
        <f>SUBTOTAL(103,テーブル110[片(瓦)])</f>
        <v>0</v>
      </c>
      <c r="AL58" s="12">
        <f>SUBTOTAL(103,テーブル110[角釘])</f>
        <v>2</v>
      </c>
      <c r="AM58" s="12">
        <f>SUBTOTAL(103,テーブル110[丸釘])</f>
        <v>0</v>
      </c>
      <c r="AN58" s="12">
        <f>SUBTOTAL(103,テーブル110[武器・
軍用品])</f>
        <v>0</v>
      </c>
      <c r="AO58" s="12">
        <f>SUBTOTAL(103,テーブル110[片(金)])</f>
        <v>2</v>
      </c>
      <c r="AP58" s="12">
        <f>SUBTOTAL(103,テーブル110[不明壷])</f>
        <v>1</v>
      </c>
      <c r="AQ58" s="12">
        <f>SUBTOTAL(103,テーブル110[碗])</f>
        <v>0</v>
      </c>
      <c r="AR58" s="12">
        <f>SUBTOTAL(103,テーブル110[皿])</f>
        <v>0</v>
      </c>
      <c r="AS58" s="12">
        <f>SUBTOTAL(103,テーブル110[壺・甕])</f>
        <v>0</v>
      </c>
      <c r="AT58" s="12">
        <f>SUBTOTAL(103,テーブル110[擂鉢])</f>
        <v>0</v>
      </c>
      <c r="AU58" s="12">
        <f>SUBTOTAL(103,テーブル110[鉢])</f>
        <v>0</v>
      </c>
      <c r="AV58" s="12">
        <f>SUBTOTAL(103,テーブル110[片口鉢])</f>
        <v>0</v>
      </c>
      <c r="AW58" s="12">
        <f>SUBTOTAL(103,テーブル110[瓶])</f>
        <v>0</v>
      </c>
      <c r="AX58" s="12">
        <f>SUBTOTAL(103,テーブル110[土瓶])</f>
        <v>1</v>
      </c>
      <c r="AY58" s="12">
        <f>SUBTOTAL(103,テーブル110[急須])</f>
        <v>0</v>
      </c>
      <c r="AZ58" s="12">
        <f>SUBTOTAL(103,テーブル110[片])</f>
        <v>0</v>
      </c>
      <c r="BA58" s="12">
        <f>SUBTOTAL(103,テーブル110[碗2])</f>
        <v>0</v>
      </c>
      <c r="BB58" s="12">
        <f>SUBTOTAL(103,テーブル110[皿3])</f>
        <v>0</v>
      </c>
      <c r="BC58" s="12">
        <f>SUBTOTAL(103,テーブル110[片4])</f>
        <v>0</v>
      </c>
      <c r="BD58" s="12">
        <f>SUBTOTAL(103,テーブル110[碗5])</f>
        <v>1</v>
      </c>
      <c r="BE58" s="12">
        <f>SUBTOTAL(103,テーブル110[皿6])</f>
        <v>0</v>
      </c>
      <c r="BF58" s="12">
        <f>SUBTOTAL(103,テーブル110[小坏])</f>
        <v>0</v>
      </c>
      <c r="BG58" s="12">
        <f>SUBTOTAL(103,テーブル110[徳利])</f>
        <v>0</v>
      </c>
      <c r="BH58" s="12">
        <f>SUBTOTAL(103,テーブル110[瓶7])</f>
        <v>0</v>
      </c>
      <c r="BI58" s="12">
        <f>SUBTOTAL(103,テーブル110[鉢8])</f>
        <v>0</v>
      </c>
      <c r="BJ58" s="12">
        <f>SUBTOTAL(103,テーブル110[片9])</f>
        <v>1</v>
      </c>
      <c r="BK58" s="12">
        <f>SUBTOTAL(103,テーブル110[碗10])</f>
        <v>0</v>
      </c>
      <c r="BL58" s="12">
        <f>SUBTOTAL(103,テーブル110[壺・甕11])</f>
        <v>0</v>
      </c>
      <c r="BM58" s="12">
        <f>SUBTOTAL(103,テーブル110[擂鉢12])</f>
        <v>0</v>
      </c>
      <c r="BN58" s="12">
        <f>SUBTOTAL(103,テーブル110[土瓶13])</f>
        <v>0</v>
      </c>
      <c r="BO58" s="12">
        <f>SUBTOTAL(103,テーブル110[片14])</f>
        <v>0</v>
      </c>
      <c r="BP58" s="12">
        <f>SUBTOTAL(103,テーブル110[碗15])</f>
        <v>0</v>
      </c>
      <c r="BQ58" s="12">
        <f>SUBTOTAL(103,テーブル110[皿16])</f>
        <v>0</v>
      </c>
      <c r="BR58" s="12">
        <f>SUBTOTAL(103,テーブル110[片17])</f>
        <v>0</v>
      </c>
      <c r="BS58" s="12">
        <f>SUBTOTAL(103,テーブル110[碗18])</f>
        <v>0</v>
      </c>
      <c r="BT58" s="12">
        <f>SUBTOTAL(103,テーブル110[皿19])</f>
        <v>0</v>
      </c>
      <c r="BU58" s="12">
        <f>SUBTOTAL(103,テーブル110[片20])</f>
        <v>0</v>
      </c>
      <c r="BV58" s="12">
        <f>SUBTOTAL(103,テーブル110[碗21])</f>
        <v>1</v>
      </c>
      <c r="BW58" s="12">
        <f>SUBTOTAL(103,テーブル110[鉢22])</f>
        <v>0</v>
      </c>
      <c r="BX58" s="12">
        <f>SUBTOTAL(103,テーブル110[皿23])</f>
        <v>0</v>
      </c>
      <c r="BY58" s="12">
        <f>SUBTOTAL(103,テーブル110[壺・甕24])</f>
        <v>0</v>
      </c>
      <c r="BZ58" s="12">
        <f>SUBTOTAL(103,テーブル110[擂鉢25])</f>
        <v>0</v>
      </c>
      <c r="CA58" s="12">
        <f>SUBTOTAL(103,テーブル110[瓶26])</f>
        <v>1</v>
      </c>
      <c r="CB58" s="12">
        <f>SUBTOTAL(103,テーブル110[土瓶27])</f>
        <v>1</v>
      </c>
      <c r="CC58" s="12">
        <f>SUBTOTAL(103,テーブル110[急須28])</f>
        <v>0</v>
      </c>
      <c r="CD58" s="12">
        <f>SUBTOTAL(103,テーブル110[片29])</f>
        <v>2</v>
      </c>
      <c r="CE58" s="12">
        <f>SUBTOTAL(103,テーブル110[碗30])</f>
        <v>0</v>
      </c>
      <c r="CF58" s="12">
        <f>SUBTOTAL(103,テーブル110[鉢31])</f>
        <v>0</v>
      </c>
      <c r="CG58" s="12">
        <f>SUBTOTAL(103,テーブル110[皿32])</f>
        <v>0</v>
      </c>
      <c r="CH58" s="12">
        <f>SUBTOTAL(103,テーブル110[小坏33])</f>
        <v>0</v>
      </c>
      <c r="CI58" s="12">
        <f>SUBTOTAL(103,テーブル110[瓶34])</f>
        <v>0</v>
      </c>
      <c r="CJ58" s="12">
        <f>SUBTOTAL(103,テーブル110[急須35])</f>
        <v>0</v>
      </c>
      <c r="CK58" s="12">
        <f>SUBTOTAL(103,テーブル110[碍子])</f>
        <v>0</v>
      </c>
      <c r="CL58" s="12">
        <f>SUBTOTAL(103,テーブル110[片36])</f>
        <v>2</v>
      </c>
      <c r="CM58" s="12">
        <f>SUBTOTAL(103,テーブル110[碗37])</f>
        <v>0</v>
      </c>
      <c r="CN58" s="12">
        <f>SUBTOTAL(103,テーブル110[鉢38])</f>
        <v>0</v>
      </c>
      <c r="CO58" s="12">
        <f>SUBTOTAL(103,テーブル110[皿39])</f>
        <v>1</v>
      </c>
      <c r="CP58" s="12">
        <f>SUBTOTAL(103,テーブル110[小坏40])</f>
        <v>0</v>
      </c>
      <c r="CQ58" s="12">
        <f>SUBTOTAL(103,テーブル110[徳利41])</f>
        <v>0</v>
      </c>
      <c r="CR58" s="12">
        <f>SUBTOTAL(103,テーブル110[瓶42])</f>
        <v>0</v>
      </c>
      <c r="CS58" s="12">
        <f>SUBTOTAL(103,テーブル110[片43])</f>
        <v>0</v>
      </c>
      <c r="CT58" s="12">
        <f>SUBTOTAL(103,テーブル110[碗44])</f>
        <v>0</v>
      </c>
      <c r="CU58" s="12">
        <f>SUBTOTAL(103,テーブル110[壺・甕45])</f>
        <v>0</v>
      </c>
      <c r="CV58" s="12">
        <f>SUBTOTAL(103,テーブル110[擂鉢46])</f>
        <v>0</v>
      </c>
      <c r="CW58" s="12">
        <f>SUBTOTAL(103,テーブル110[片47])</f>
        <v>0</v>
      </c>
      <c r="CX58" s="12">
        <f>SUBTOTAL(103,テーブル110[碗48])</f>
        <v>0</v>
      </c>
      <c r="CY58" s="12">
        <f>SUBTOTAL(103,テーブル110[皿49])</f>
        <v>0</v>
      </c>
      <c r="CZ58" s="12">
        <f>SUBTOTAL(103,テーブル110[片50])</f>
        <v>0</v>
      </c>
      <c r="DA58" s="12">
        <f>SUBTOTAL(103,テーブル110[碗51])</f>
        <v>0</v>
      </c>
      <c r="DB58" s="12">
        <f>SUBTOTAL(103,テーブル110[小坏52])</f>
        <v>0</v>
      </c>
      <c r="DC58" s="12">
        <f>SUBTOTAL(103,テーブル110[皿53])</f>
        <v>0</v>
      </c>
      <c r="DD58" s="12">
        <f>SUBTOTAL(103,テーブル110[片54])</f>
        <v>0</v>
      </c>
      <c r="DE58" s="12">
        <f>SUBTOTAL(103,テーブル110[不明1])</f>
        <v>0</v>
      </c>
      <c r="DF58" s="12">
        <f>SUBTOTAL(103,テーブル110[五輪塔])</f>
        <v>0</v>
      </c>
      <c r="DG58" s="12">
        <f>SUBTOTAL(103,テーブル110[宝飾印塔])</f>
        <v>0</v>
      </c>
      <c r="DH58" s="12">
        <f>SUBTOTAL(103,テーブル110[臼])</f>
        <v>0</v>
      </c>
      <c r="DI58" s="12">
        <f>SUBTOTAL(103,テーブル110[他])</f>
        <v>0</v>
      </c>
      <c r="DJ58" s="12">
        <f>SUBTOTAL(103,テーブル110[不明])</f>
        <v>0</v>
      </c>
      <c r="DK58" s="12">
        <f>SUBTOTAL(103,テーブル110[片55])</f>
        <v>0</v>
      </c>
      <c r="DL58" s="12">
        <f>SUBTOTAL(103,テーブル110[一銭])</f>
        <v>0</v>
      </c>
      <c r="DM58" s="12">
        <f>SUBTOTAL(103,テーブル110[銭])</f>
        <v>0</v>
      </c>
      <c r="DN58" s="12">
        <f>SUBTOTAL(103,テーブル110[片56])</f>
        <v>0</v>
      </c>
      <c r="DO58" s="12">
        <f>SUBTOTAL(103,テーブル110[炭化材])</f>
        <v>0</v>
      </c>
      <c r="DP58" s="12">
        <f>SUBTOTAL(103,テーブル110[杭])</f>
        <v>0</v>
      </c>
      <c r="DQ58" s="12">
        <f>SUBTOTAL(103,テーブル110[その他])</f>
        <v>0</v>
      </c>
      <c r="DR58" s="12">
        <f>SUBTOTAL(103,テーブル110[片57])</f>
        <v>0</v>
      </c>
      <c r="DS58" s="12">
        <f>SUBTOTAL(103,テーブル110[土壁])</f>
        <v>0</v>
      </c>
      <c r="DT58" s="12">
        <f>SUBTOTAL(103,テーブル110[その他58])</f>
        <v>0</v>
      </c>
      <c r="DU58" s="12">
        <f>SUBTOTAL(103,テーブル110[その他59])</f>
        <v>0</v>
      </c>
      <c r="DV58" s="12">
        <f>SUBTOTAL(103,テーブル110[弥生土器])</f>
        <v>0</v>
      </c>
      <c r="DW58" s="12">
        <f>SUBTOTAL(103,テーブル110[土師器])</f>
        <v>2</v>
      </c>
      <c r="DX58" s="12">
        <f>SUBTOTAL(103,テーブル110[土師質土器])</f>
        <v>2</v>
      </c>
      <c r="DY58" s="12">
        <f>SUBTOTAL(103,テーブル110[瓦質土器])</f>
        <v>0</v>
      </c>
      <c r="DZ58" s="12">
        <f>SUBTOTAL(103,テーブル110[不明60])</f>
        <v>0</v>
      </c>
      <c r="EA58" s="12">
        <f>SUBTOTAL(103,テーブル110[瓦以外])</f>
        <v>51</v>
      </c>
    </row>
    <row r="59" spans="1:131" ht="18.95" customHeight="1" x14ac:dyDescent="0.4">
      <c r="A59" s="18"/>
      <c r="B59" s="26"/>
      <c r="C59" s="13"/>
      <c r="D59" s="14"/>
      <c r="E59" s="14"/>
      <c r="F59" s="12"/>
      <c r="G59" s="15"/>
      <c r="H59" s="12"/>
      <c r="I59" s="4"/>
      <c r="J59" s="16"/>
      <c r="K59" s="17"/>
      <c r="L59" s="16"/>
      <c r="M59" s="16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9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9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28"/>
      <c r="DW59" s="19"/>
      <c r="DX59" s="19"/>
      <c r="DY59" s="12"/>
      <c r="DZ59" s="5"/>
    </row>
    <row r="60" spans="1:131" ht="18.95" customHeight="1" x14ac:dyDescent="0.4">
      <c r="B60" s="26"/>
      <c r="C60" s="13"/>
      <c r="D60" s="14"/>
      <c r="E60" s="14"/>
      <c r="F60" s="32"/>
      <c r="G60" s="15"/>
      <c r="H60" s="12"/>
      <c r="I60" s="16"/>
      <c r="J60" s="16"/>
      <c r="K60" s="17"/>
      <c r="L60" s="16"/>
      <c r="M60" s="16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9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9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28"/>
      <c r="DW60" s="19"/>
      <c r="DX60" s="19"/>
      <c r="DY60" s="12"/>
      <c r="DZ60" s="5"/>
    </row>
    <row r="61" spans="1:131" ht="18.95" customHeight="1" x14ac:dyDescent="0.4">
      <c r="B61" s="26"/>
      <c r="C61" s="13"/>
      <c r="D61" s="16"/>
      <c r="E61" s="16"/>
      <c r="F61" s="12"/>
      <c r="G61" s="15"/>
      <c r="H61" s="12"/>
      <c r="I61" s="16"/>
      <c r="J61" s="16"/>
      <c r="K61" s="17"/>
      <c r="L61" s="16"/>
      <c r="M61" s="16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9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9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28"/>
      <c r="DW61" s="19"/>
      <c r="DX61" s="19"/>
      <c r="DY61" s="12"/>
      <c r="DZ61" s="5"/>
    </row>
    <row r="62" spans="1:131" ht="18.95" customHeight="1" x14ac:dyDescent="0.4">
      <c r="B62" s="26"/>
      <c r="C62" s="13"/>
      <c r="D62" s="16"/>
      <c r="E62" s="16"/>
      <c r="F62" s="12"/>
      <c r="G62" s="15"/>
      <c r="H62" s="12"/>
      <c r="I62" s="16"/>
      <c r="J62" s="16"/>
      <c r="K62" s="17"/>
      <c r="L62" s="16"/>
      <c r="M62" s="16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9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9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28"/>
      <c r="DW62" s="19"/>
      <c r="DX62" s="19"/>
      <c r="DY62" s="12"/>
      <c r="DZ62" s="5"/>
    </row>
    <row r="63" spans="1:131" ht="18.95" customHeight="1" x14ac:dyDescent="0.4">
      <c r="B63" s="26"/>
      <c r="C63" s="13"/>
      <c r="D63" s="16"/>
      <c r="E63" s="16"/>
      <c r="F63" s="12"/>
      <c r="G63" s="15"/>
      <c r="H63" s="12"/>
      <c r="I63" s="16"/>
      <c r="J63" s="16"/>
      <c r="K63" s="17"/>
      <c r="L63" s="16"/>
      <c r="M63" s="16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9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9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28"/>
      <c r="DW63" s="19"/>
      <c r="DX63" s="19"/>
      <c r="DY63" s="12"/>
      <c r="DZ63" s="5"/>
    </row>
    <row r="64" spans="1:131" ht="18.95" customHeight="1" x14ac:dyDescent="0.4">
      <c r="B64" s="26"/>
      <c r="C64" s="13"/>
      <c r="D64" s="16"/>
      <c r="E64" s="16"/>
      <c r="F64" s="12"/>
      <c r="G64" s="15"/>
      <c r="H64" s="12"/>
      <c r="I64" s="16"/>
      <c r="J64" s="16"/>
      <c r="K64" s="17"/>
      <c r="L64" s="16"/>
      <c r="M64" s="16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9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9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28"/>
      <c r="DW64" s="19"/>
      <c r="DX64" s="19"/>
      <c r="DY64" s="12"/>
      <c r="DZ64" s="5"/>
    </row>
    <row r="65" spans="2:130" ht="18.95" customHeight="1" x14ac:dyDescent="0.4">
      <c r="B65" s="26"/>
      <c r="C65" s="13"/>
      <c r="D65" s="16"/>
      <c r="E65" s="16"/>
      <c r="F65" s="12"/>
      <c r="G65" s="15"/>
      <c r="H65" s="12"/>
      <c r="I65" s="16"/>
      <c r="J65" s="16"/>
      <c r="K65" s="17"/>
      <c r="L65" s="16"/>
      <c r="M65" s="16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9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9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28"/>
      <c r="DW65" s="19"/>
      <c r="DX65" s="19"/>
      <c r="DY65" s="12"/>
      <c r="DZ65" s="5"/>
    </row>
    <row r="66" spans="2:130" ht="18.95" customHeight="1" x14ac:dyDescent="0.4">
      <c r="B66" s="26"/>
      <c r="C66" s="13"/>
      <c r="D66" s="16"/>
      <c r="E66" s="16"/>
      <c r="F66" s="12"/>
      <c r="G66" s="15"/>
      <c r="H66" s="12"/>
      <c r="I66" s="16"/>
      <c r="J66" s="16"/>
      <c r="K66" s="17"/>
      <c r="L66" s="16"/>
      <c r="M66" s="16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9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9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28"/>
      <c r="DW66" s="19"/>
      <c r="DX66" s="19"/>
      <c r="DY66" s="12"/>
      <c r="DZ66" s="5"/>
    </row>
    <row r="67" spans="2:130" ht="18.95" customHeight="1" x14ac:dyDescent="0.4">
      <c r="B67" s="26"/>
      <c r="C67" s="13"/>
      <c r="D67" s="16"/>
      <c r="E67" s="16"/>
      <c r="F67" s="12"/>
      <c r="G67" s="15"/>
      <c r="H67" s="12"/>
      <c r="I67" s="16"/>
      <c r="J67" s="16"/>
      <c r="K67" s="17"/>
      <c r="L67" s="16"/>
      <c r="M67" s="16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9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9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28"/>
      <c r="DW67" s="19"/>
      <c r="DX67" s="19"/>
      <c r="DY67" s="12"/>
      <c r="DZ67" s="5"/>
    </row>
    <row r="68" spans="2:130" ht="18.95" customHeight="1" x14ac:dyDescent="0.4">
      <c r="B68" s="26"/>
      <c r="C68" s="13"/>
      <c r="D68" s="16"/>
      <c r="E68" s="16"/>
      <c r="F68" s="12"/>
      <c r="G68" s="15"/>
      <c r="H68" s="12"/>
      <c r="I68" s="16"/>
      <c r="J68" s="16"/>
      <c r="K68" s="17"/>
      <c r="L68" s="16"/>
      <c r="M68" s="16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9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9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28"/>
      <c r="DW68" s="19"/>
      <c r="DX68" s="19"/>
      <c r="DY68" s="12"/>
      <c r="DZ68" s="5"/>
    </row>
    <row r="69" spans="2:130" ht="18.95" customHeight="1" x14ac:dyDescent="0.4">
      <c r="B69" s="26"/>
      <c r="C69" s="13"/>
      <c r="D69" s="16"/>
      <c r="E69" s="16"/>
      <c r="F69" s="12"/>
      <c r="G69" s="15"/>
      <c r="H69" s="12"/>
      <c r="I69" s="16"/>
      <c r="J69" s="16"/>
      <c r="K69" s="17"/>
      <c r="L69" s="16"/>
      <c r="M69" s="16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9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9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28"/>
      <c r="DW69" s="19"/>
      <c r="DX69" s="19"/>
      <c r="DY69" s="12"/>
      <c r="DZ69" s="5"/>
    </row>
    <row r="70" spans="2:130" ht="18.95" customHeight="1" x14ac:dyDescent="0.4">
      <c r="B70" s="26"/>
      <c r="C70" s="13"/>
      <c r="D70" s="16"/>
      <c r="E70" s="16"/>
      <c r="F70" s="12"/>
      <c r="G70" s="15"/>
      <c r="H70" s="12"/>
      <c r="I70" s="16"/>
      <c r="J70" s="16"/>
      <c r="K70" s="17"/>
      <c r="L70" s="16"/>
      <c r="M70" s="16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9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9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28"/>
      <c r="DW70" s="19"/>
      <c r="DX70" s="19"/>
      <c r="DY70" s="12"/>
      <c r="DZ70" s="5"/>
    </row>
    <row r="71" spans="2:130" ht="18.95" customHeight="1" x14ac:dyDescent="0.4">
      <c r="B71" s="26"/>
      <c r="C71" s="13"/>
      <c r="D71" s="16"/>
      <c r="E71" s="16"/>
      <c r="F71" s="12"/>
      <c r="G71" s="15"/>
      <c r="H71" s="12"/>
      <c r="I71" s="16"/>
      <c r="J71" s="16"/>
      <c r="K71" s="17"/>
      <c r="L71" s="16"/>
      <c r="M71" s="16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9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9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28"/>
      <c r="DW71" s="19"/>
      <c r="DX71" s="19"/>
      <c r="DY71" s="12"/>
      <c r="DZ71" s="5"/>
    </row>
    <row r="72" spans="2:130" ht="18.95" customHeight="1" x14ac:dyDescent="0.4">
      <c r="B72" s="26"/>
      <c r="C72" s="13"/>
      <c r="D72" s="16"/>
      <c r="E72" s="16"/>
      <c r="F72" s="12"/>
      <c r="G72" s="15"/>
      <c r="H72" s="12"/>
      <c r="I72" s="16"/>
      <c r="J72" s="16"/>
      <c r="K72" s="17"/>
      <c r="L72" s="16"/>
      <c r="M72" s="16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9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9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28"/>
      <c r="DW72" s="19"/>
      <c r="DX72" s="19"/>
      <c r="DY72" s="12"/>
      <c r="DZ72" s="5"/>
    </row>
    <row r="73" spans="2:130" ht="18.95" customHeight="1" x14ac:dyDescent="0.4">
      <c r="B73" s="26"/>
      <c r="C73" s="13"/>
      <c r="D73" s="16"/>
      <c r="E73" s="16"/>
      <c r="F73" s="12"/>
      <c r="G73" s="15"/>
      <c r="H73" s="12"/>
      <c r="I73" s="16"/>
      <c r="J73" s="16"/>
      <c r="K73" s="17"/>
      <c r="L73" s="16"/>
      <c r="M73" s="16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9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9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28"/>
      <c r="DW73" s="19"/>
      <c r="DX73" s="19"/>
      <c r="DY73" s="12"/>
      <c r="DZ73" s="5"/>
    </row>
    <row r="74" spans="2:130" ht="18.95" customHeight="1" x14ac:dyDescent="0.4">
      <c r="B74" s="26"/>
      <c r="C74" s="13"/>
      <c r="D74" s="16"/>
      <c r="E74" s="16"/>
      <c r="F74" s="12"/>
      <c r="G74" s="15"/>
      <c r="H74" s="12"/>
      <c r="I74" s="16"/>
      <c r="J74" s="16"/>
      <c r="K74" s="17"/>
      <c r="L74" s="16"/>
      <c r="M74" s="16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9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9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28"/>
      <c r="DW74" s="19"/>
      <c r="DX74" s="19"/>
      <c r="DY74" s="12"/>
      <c r="DZ74" s="5"/>
    </row>
    <row r="75" spans="2:130" ht="18.95" customHeight="1" x14ac:dyDescent="0.4">
      <c r="B75" s="26"/>
      <c r="C75" s="13"/>
      <c r="D75" s="16"/>
      <c r="E75" s="16"/>
      <c r="F75" s="12"/>
      <c r="G75" s="15"/>
      <c r="H75" s="12"/>
      <c r="I75" s="16"/>
      <c r="J75" s="16"/>
      <c r="K75" s="17"/>
      <c r="L75" s="16"/>
      <c r="M75" s="16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9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9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28"/>
      <c r="DW75" s="19"/>
      <c r="DX75" s="19"/>
      <c r="DY75" s="12"/>
      <c r="DZ75" s="5"/>
    </row>
    <row r="76" spans="2:130" ht="18.95" customHeight="1" x14ac:dyDescent="0.4">
      <c r="B76" s="26"/>
      <c r="C76" s="13"/>
      <c r="D76" s="16"/>
      <c r="E76" s="16"/>
      <c r="F76" s="12"/>
      <c r="G76" s="15"/>
      <c r="H76" s="12"/>
      <c r="I76" s="16"/>
      <c r="J76" s="16"/>
      <c r="K76" s="17"/>
      <c r="L76" s="16"/>
      <c r="M76" s="16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9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9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28"/>
      <c r="DW76" s="19"/>
      <c r="DX76" s="19"/>
      <c r="DY76" s="12"/>
      <c r="DZ76" s="5"/>
    </row>
    <row r="77" spans="2:130" ht="18.95" customHeight="1" x14ac:dyDescent="0.4">
      <c r="B77" s="26"/>
      <c r="C77" s="13"/>
      <c r="D77" s="16"/>
      <c r="E77" s="16"/>
      <c r="F77" s="12"/>
      <c r="G77" s="15"/>
      <c r="H77" s="12"/>
      <c r="I77" s="16"/>
      <c r="J77" s="16"/>
      <c r="K77" s="17"/>
      <c r="L77" s="16"/>
      <c r="M77" s="16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9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9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28"/>
      <c r="DW77" s="19"/>
      <c r="DX77" s="19"/>
      <c r="DY77" s="12"/>
      <c r="DZ77" s="5"/>
    </row>
    <row r="78" spans="2:130" ht="18.95" customHeight="1" x14ac:dyDescent="0.4">
      <c r="B78" s="26"/>
      <c r="C78" s="13"/>
      <c r="D78" s="16"/>
      <c r="E78" s="16"/>
      <c r="F78" s="12"/>
      <c r="G78" s="15"/>
      <c r="H78" s="12"/>
      <c r="I78" s="16"/>
      <c r="J78" s="16"/>
      <c r="K78" s="17"/>
      <c r="L78" s="16"/>
      <c r="M78" s="16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9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9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28"/>
      <c r="DW78" s="19"/>
      <c r="DX78" s="19"/>
      <c r="DY78" s="12"/>
      <c r="DZ78" s="5"/>
    </row>
    <row r="79" spans="2:130" ht="18.95" customHeight="1" x14ac:dyDescent="0.4">
      <c r="B79" s="26"/>
      <c r="C79" s="13"/>
      <c r="D79" s="16"/>
      <c r="E79" s="16"/>
      <c r="F79" s="12"/>
      <c r="G79" s="15"/>
      <c r="H79" s="12"/>
      <c r="I79" s="16"/>
      <c r="J79" s="16"/>
      <c r="K79" s="17"/>
      <c r="L79" s="16"/>
      <c r="M79" s="16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9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9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28"/>
      <c r="DW79" s="19"/>
      <c r="DX79" s="19"/>
      <c r="DY79" s="12"/>
      <c r="DZ79" s="5"/>
    </row>
    <row r="80" spans="2:130" ht="18.95" customHeight="1" x14ac:dyDescent="0.4">
      <c r="B80" s="26"/>
      <c r="C80" s="13"/>
      <c r="D80" s="16"/>
      <c r="E80" s="16"/>
      <c r="F80" s="12"/>
      <c r="G80" s="15"/>
      <c r="H80" s="12"/>
      <c r="I80" s="16"/>
      <c r="J80" s="16"/>
      <c r="K80" s="17"/>
      <c r="L80" s="16"/>
      <c r="M80" s="16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9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9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28"/>
      <c r="DW80" s="19"/>
      <c r="DX80" s="19"/>
      <c r="DY80" s="12"/>
      <c r="DZ80" s="5"/>
    </row>
    <row r="81" spans="2:130" ht="18.95" customHeight="1" x14ac:dyDescent="0.4">
      <c r="B81" s="26"/>
      <c r="C81" s="13"/>
      <c r="D81" s="16"/>
      <c r="E81" s="16"/>
      <c r="F81" s="12"/>
      <c r="G81" s="15"/>
      <c r="H81" s="12"/>
      <c r="I81" s="16"/>
      <c r="J81" s="16"/>
      <c r="K81" s="17"/>
      <c r="L81" s="16"/>
      <c r="M81" s="16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9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9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28"/>
      <c r="DW81" s="19"/>
      <c r="DX81" s="19"/>
      <c r="DY81" s="12"/>
      <c r="DZ81" s="5"/>
    </row>
    <row r="82" spans="2:130" ht="18.95" customHeight="1" x14ac:dyDescent="0.4">
      <c r="B82" s="26"/>
      <c r="C82" s="13"/>
      <c r="D82" s="16"/>
      <c r="E82" s="16"/>
      <c r="F82" s="12"/>
      <c r="G82" s="15"/>
      <c r="H82" s="12"/>
      <c r="I82" s="16"/>
      <c r="J82" s="16"/>
      <c r="K82" s="17"/>
      <c r="L82" s="16"/>
      <c r="M82" s="16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9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9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28"/>
      <c r="DW82" s="19"/>
      <c r="DX82" s="19"/>
      <c r="DY82" s="12"/>
      <c r="DZ82" s="5"/>
    </row>
    <row r="83" spans="2:130" ht="18.95" customHeight="1" x14ac:dyDescent="0.4">
      <c r="B83" s="26"/>
      <c r="C83" s="13"/>
      <c r="D83" s="16"/>
      <c r="E83" s="16"/>
      <c r="F83" s="12"/>
      <c r="G83" s="15"/>
      <c r="H83" s="12"/>
      <c r="I83" s="16"/>
      <c r="J83" s="16"/>
      <c r="K83" s="17"/>
      <c r="L83" s="16"/>
      <c r="M83" s="16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9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9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28"/>
      <c r="DW83" s="19"/>
      <c r="DX83" s="19"/>
      <c r="DY83" s="12"/>
      <c r="DZ83" s="5"/>
    </row>
    <row r="84" spans="2:130" ht="18.95" customHeight="1" x14ac:dyDescent="0.4">
      <c r="B84" s="26"/>
      <c r="C84" s="13"/>
      <c r="D84" s="16"/>
      <c r="E84" s="16"/>
      <c r="F84" s="12"/>
      <c r="G84" s="15"/>
      <c r="H84" s="12"/>
      <c r="I84" s="16"/>
      <c r="J84" s="16"/>
      <c r="K84" s="17"/>
      <c r="L84" s="16"/>
      <c r="M84" s="16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9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9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28"/>
      <c r="DW84" s="19"/>
      <c r="DX84" s="19"/>
      <c r="DY84" s="12"/>
      <c r="DZ84" s="5"/>
    </row>
    <row r="85" spans="2:130" ht="18.95" customHeight="1" x14ac:dyDescent="0.4">
      <c r="B85" s="26"/>
      <c r="C85" s="13"/>
      <c r="D85" s="16"/>
      <c r="E85" s="16"/>
      <c r="F85" s="12"/>
      <c r="G85" s="15"/>
      <c r="H85" s="12"/>
      <c r="I85" s="16"/>
      <c r="J85" s="16"/>
      <c r="K85" s="17"/>
      <c r="L85" s="16"/>
      <c r="M85" s="16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9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9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28"/>
      <c r="DW85" s="19"/>
      <c r="DX85" s="19"/>
      <c r="DY85" s="12"/>
      <c r="DZ85" s="5"/>
    </row>
    <row r="86" spans="2:130" ht="18.95" customHeight="1" x14ac:dyDescent="0.4">
      <c r="B86" s="26"/>
      <c r="C86" s="13"/>
      <c r="D86" s="16"/>
      <c r="E86" s="16"/>
      <c r="F86" s="12"/>
      <c r="G86" s="15"/>
      <c r="H86" s="12"/>
      <c r="I86" s="16"/>
      <c r="J86" s="16"/>
      <c r="K86" s="17"/>
      <c r="L86" s="16"/>
      <c r="M86" s="16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9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9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28"/>
      <c r="DW86" s="19"/>
      <c r="DX86" s="19"/>
      <c r="DY86" s="12"/>
      <c r="DZ86" s="5"/>
    </row>
    <row r="87" spans="2:130" ht="18.95" customHeight="1" x14ac:dyDescent="0.4">
      <c r="B87" s="26"/>
      <c r="C87" s="13"/>
      <c r="D87" s="16"/>
      <c r="E87" s="16"/>
      <c r="F87" s="12"/>
      <c r="G87" s="15"/>
      <c r="H87" s="12"/>
      <c r="I87" s="16"/>
      <c r="J87" s="16"/>
      <c r="K87" s="17"/>
      <c r="L87" s="16"/>
      <c r="M87" s="16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9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9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28"/>
      <c r="DW87" s="19"/>
      <c r="DX87" s="19"/>
      <c r="DY87" s="12"/>
      <c r="DZ87" s="5"/>
    </row>
    <row r="88" spans="2:130" ht="18.95" customHeight="1" x14ac:dyDescent="0.4">
      <c r="B88" s="26"/>
      <c r="C88" s="13"/>
      <c r="D88" s="16"/>
      <c r="E88" s="16"/>
      <c r="F88" s="12"/>
      <c r="G88" s="15"/>
      <c r="H88" s="12"/>
      <c r="I88" s="16"/>
      <c r="J88" s="16"/>
      <c r="K88" s="17"/>
      <c r="L88" s="16"/>
      <c r="M88" s="16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9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9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28"/>
      <c r="DW88" s="19"/>
      <c r="DX88" s="19"/>
      <c r="DY88" s="12"/>
      <c r="DZ88" s="5"/>
    </row>
    <row r="89" spans="2:130" ht="18.95" customHeight="1" x14ac:dyDescent="0.4">
      <c r="B89" s="26"/>
      <c r="C89" s="13"/>
      <c r="D89" s="16"/>
      <c r="E89" s="16"/>
      <c r="F89" s="12"/>
      <c r="G89" s="15"/>
      <c r="H89" s="12"/>
      <c r="I89" s="16"/>
      <c r="J89" s="16"/>
      <c r="K89" s="17"/>
      <c r="L89" s="16"/>
      <c r="M89" s="16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9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9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28"/>
      <c r="DW89" s="19"/>
      <c r="DX89" s="19"/>
      <c r="DY89" s="12"/>
      <c r="DZ89" s="5"/>
    </row>
    <row r="90" spans="2:130" ht="18.95" customHeight="1" x14ac:dyDescent="0.4">
      <c r="B90" s="26"/>
      <c r="C90" s="13"/>
      <c r="D90" s="16"/>
      <c r="E90" s="16"/>
      <c r="F90" s="12"/>
      <c r="G90" s="15"/>
      <c r="H90" s="12"/>
      <c r="I90" s="16"/>
      <c r="J90" s="16"/>
      <c r="K90" s="17"/>
      <c r="L90" s="16"/>
      <c r="M90" s="16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9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9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28"/>
      <c r="DW90" s="19"/>
      <c r="DX90" s="19"/>
      <c r="DY90" s="12"/>
      <c r="DZ90" s="5"/>
    </row>
    <row r="91" spans="2:130" ht="18.95" customHeight="1" x14ac:dyDescent="0.4">
      <c r="B91" s="26"/>
      <c r="C91" s="13"/>
      <c r="D91" s="16"/>
      <c r="E91" s="16"/>
      <c r="F91" s="12"/>
      <c r="G91" s="15"/>
      <c r="H91" s="12"/>
      <c r="I91" s="16"/>
      <c r="J91" s="16"/>
      <c r="K91" s="17"/>
      <c r="L91" s="16"/>
      <c r="M91" s="16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9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9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28"/>
      <c r="DW91" s="19"/>
      <c r="DX91" s="19"/>
      <c r="DY91" s="12"/>
      <c r="DZ91" s="5"/>
    </row>
    <row r="92" spans="2:130" ht="18.95" customHeight="1" x14ac:dyDescent="0.4">
      <c r="B92" s="26"/>
      <c r="C92" s="13"/>
      <c r="D92" s="16"/>
      <c r="E92" s="16"/>
      <c r="F92" s="12"/>
      <c r="G92" s="15"/>
      <c r="H92" s="12"/>
      <c r="I92" s="16"/>
      <c r="J92" s="16"/>
      <c r="K92" s="17"/>
      <c r="L92" s="16"/>
      <c r="M92" s="16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9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9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28"/>
      <c r="DW92" s="19"/>
      <c r="DX92" s="19"/>
      <c r="DY92" s="12"/>
      <c r="DZ92" s="5"/>
    </row>
    <row r="93" spans="2:130" ht="18.95" customHeight="1" x14ac:dyDescent="0.4">
      <c r="B93" s="26"/>
      <c r="C93" s="13"/>
      <c r="D93" s="16"/>
      <c r="E93" s="16"/>
      <c r="F93" s="12"/>
      <c r="G93" s="15"/>
      <c r="H93" s="12"/>
      <c r="I93" s="16"/>
      <c r="J93" s="16"/>
      <c r="K93" s="17"/>
      <c r="L93" s="16"/>
      <c r="M93" s="16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9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9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28"/>
      <c r="DW93" s="19"/>
      <c r="DX93" s="19"/>
      <c r="DY93" s="12"/>
      <c r="DZ93" s="5"/>
    </row>
    <row r="94" spans="2:130" ht="18.95" customHeight="1" x14ac:dyDescent="0.4">
      <c r="B94" s="26"/>
      <c r="C94" s="13"/>
      <c r="D94" s="16"/>
      <c r="E94" s="16"/>
      <c r="F94" s="12"/>
      <c r="G94" s="15"/>
      <c r="H94" s="12"/>
      <c r="I94" s="16"/>
      <c r="J94" s="16"/>
      <c r="K94" s="17"/>
      <c r="L94" s="16"/>
      <c r="M94" s="16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9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9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28"/>
      <c r="DW94" s="19"/>
      <c r="DX94" s="19"/>
      <c r="DY94" s="12"/>
      <c r="DZ94" s="5"/>
    </row>
    <row r="95" spans="2:130" ht="18.95" customHeight="1" x14ac:dyDescent="0.4">
      <c r="B95" s="26"/>
      <c r="C95" s="13"/>
      <c r="D95" s="16"/>
      <c r="E95" s="16"/>
      <c r="F95" s="12"/>
      <c r="G95" s="15"/>
      <c r="H95" s="12"/>
      <c r="I95" s="16"/>
      <c r="J95" s="16"/>
      <c r="K95" s="17"/>
      <c r="L95" s="16"/>
      <c r="M95" s="16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9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9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28"/>
      <c r="DW95" s="19"/>
      <c r="DX95" s="19"/>
      <c r="DY95" s="12"/>
      <c r="DZ95" s="5"/>
    </row>
    <row r="96" spans="2:130" ht="18.95" customHeight="1" x14ac:dyDescent="0.4">
      <c r="B96" s="26"/>
      <c r="C96" s="13"/>
      <c r="D96" s="16"/>
      <c r="E96" s="16"/>
      <c r="F96" s="12"/>
      <c r="G96" s="15"/>
      <c r="H96" s="12"/>
      <c r="I96" s="16"/>
      <c r="J96" s="16"/>
      <c r="K96" s="17"/>
      <c r="L96" s="16"/>
      <c r="M96" s="16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9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9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28"/>
      <c r="DW96" s="19"/>
      <c r="DX96" s="19"/>
      <c r="DY96" s="12"/>
      <c r="DZ96" s="5"/>
    </row>
    <row r="97" spans="2:130" ht="18.95" customHeight="1" x14ac:dyDescent="0.4">
      <c r="B97" s="26"/>
      <c r="C97" s="13"/>
      <c r="D97" s="16"/>
      <c r="E97" s="16"/>
      <c r="F97" s="12"/>
      <c r="G97" s="15"/>
      <c r="H97" s="12"/>
      <c r="I97" s="16"/>
      <c r="J97" s="16"/>
      <c r="K97" s="17"/>
      <c r="L97" s="16"/>
      <c r="M97" s="16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9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9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28"/>
      <c r="DW97" s="19"/>
      <c r="DX97" s="19"/>
      <c r="DY97" s="12"/>
      <c r="DZ97" s="5"/>
    </row>
    <row r="98" spans="2:130" ht="18.95" customHeight="1" x14ac:dyDescent="0.4">
      <c r="B98" s="26"/>
      <c r="C98" s="13"/>
      <c r="D98" s="16"/>
      <c r="E98" s="16"/>
      <c r="F98" s="12"/>
      <c r="G98" s="15"/>
      <c r="H98" s="12"/>
      <c r="I98" s="16"/>
      <c r="J98" s="16"/>
      <c r="K98" s="17"/>
      <c r="L98" s="16"/>
      <c r="M98" s="16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9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9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28"/>
      <c r="DW98" s="19"/>
      <c r="DX98" s="19"/>
      <c r="DY98" s="12"/>
      <c r="DZ98" s="5"/>
    </row>
    <row r="99" spans="2:130" ht="18.95" customHeight="1" x14ac:dyDescent="0.4">
      <c r="B99" s="26"/>
      <c r="C99" s="13"/>
      <c r="D99" s="16"/>
      <c r="E99" s="16"/>
      <c r="F99" s="12"/>
      <c r="G99" s="15"/>
      <c r="H99" s="12"/>
      <c r="I99" s="16"/>
      <c r="J99" s="16"/>
      <c r="K99" s="17"/>
      <c r="L99" s="16"/>
      <c r="M99" s="16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9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9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28"/>
      <c r="DW99" s="19"/>
      <c r="DX99" s="19"/>
      <c r="DY99" s="12"/>
      <c r="DZ99" s="5"/>
    </row>
    <row r="100" spans="2:130" ht="18.95" customHeight="1" x14ac:dyDescent="0.4">
      <c r="B100" s="26"/>
      <c r="C100" s="13"/>
      <c r="D100" s="16"/>
      <c r="E100" s="16"/>
      <c r="F100" s="12"/>
      <c r="G100" s="15"/>
      <c r="H100" s="12"/>
      <c r="I100" s="16"/>
      <c r="J100" s="16"/>
      <c r="K100" s="17"/>
      <c r="L100" s="16"/>
      <c r="M100" s="16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9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9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28"/>
      <c r="DW100" s="19"/>
      <c r="DX100" s="19"/>
      <c r="DY100" s="12"/>
      <c r="DZ100" s="5"/>
    </row>
    <row r="101" spans="2:130" x14ac:dyDescent="0.4">
      <c r="B101" s="26"/>
      <c r="C101" s="13"/>
      <c r="D101" s="16"/>
      <c r="E101" s="16"/>
      <c r="F101" s="12"/>
      <c r="G101" s="15"/>
      <c r="H101" s="12"/>
      <c r="I101" s="16"/>
      <c r="J101" s="16"/>
      <c r="K101" s="17"/>
      <c r="L101" s="16"/>
      <c r="M101" s="16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9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9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28"/>
      <c r="DW101" s="19"/>
      <c r="DX101" s="19"/>
      <c r="DY101" s="12"/>
      <c r="DZ101" s="5"/>
    </row>
    <row r="102" spans="2:130" x14ac:dyDescent="0.4">
      <c r="B102" s="26"/>
      <c r="C102" s="13"/>
      <c r="D102" s="16"/>
      <c r="E102" s="16"/>
      <c r="F102" s="12"/>
      <c r="G102" s="15"/>
      <c r="H102" s="12"/>
      <c r="I102" s="16"/>
      <c r="J102" s="16"/>
      <c r="K102" s="17"/>
      <c r="L102" s="16"/>
      <c r="M102" s="16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9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9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28"/>
      <c r="DW102" s="19"/>
      <c r="DX102" s="19"/>
      <c r="DY102" s="12"/>
      <c r="DZ102" s="5"/>
    </row>
    <row r="103" spans="2:130" x14ac:dyDescent="0.4">
      <c r="B103" s="26"/>
      <c r="C103" s="13"/>
      <c r="D103" s="16"/>
      <c r="E103" s="16"/>
      <c r="F103" s="12"/>
      <c r="G103" s="15"/>
      <c r="H103" s="12"/>
      <c r="I103" s="16"/>
      <c r="J103" s="16"/>
      <c r="K103" s="17"/>
      <c r="L103" s="16"/>
      <c r="M103" s="16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9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9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28"/>
      <c r="DW103" s="19"/>
      <c r="DX103" s="19"/>
      <c r="DY103" s="12"/>
      <c r="DZ103" s="5"/>
    </row>
    <row r="104" spans="2:130" x14ac:dyDescent="0.4">
      <c r="B104" s="26"/>
      <c r="C104" s="13"/>
      <c r="D104" s="16"/>
      <c r="E104" s="16"/>
      <c r="F104" s="12"/>
      <c r="G104" s="15"/>
      <c r="H104" s="12"/>
      <c r="I104" s="16"/>
      <c r="J104" s="16"/>
      <c r="K104" s="17"/>
      <c r="L104" s="16"/>
      <c r="M104" s="16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9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9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28"/>
      <c r="DW104" s="19"/>
      <c r="DX104" s="19"/>
      <c r="DY104" s="12"/>
      <c r="DZ104" s="5"/>
    </row>
    <row r="105" spans="2:130" x14ac:dyDescent="0.4">
      <c r="B105" s="26"/>
      <c r="C105" s="13"/>
      <c r="D105" s="16"/>
      <c r="E105" s="16"/>
      <c r="F105" s="12"/>
      <c r="G105" s="15"/>
      <c r="H105" s="12"/>
      <c r="I105" s="16"/>
      <c r="J105" s="16"/>
      <c r="K105" s="17"/>
      <c r="L105" s="16"/>
      <c r="M105" s="16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9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9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28"/>
      <c r="DW105" s="19"/>
      <c r="DX105" s="19"/>
      <c r="DY105" s="12"/>
      <c r="DZ105" s="5"/>
    </row>
    <row r="106" spans="2:130" x14ac:dyDescent="0.4">
      <c r="B106" s="26"/>
      <c r="C106" s="13"/>
      <c r="D106" s="16"/>
      <c r="E106" s="16"/>
      <c r="F106" s="12"/>
      <c r="G106" s="15"/>
      <c r="H106" s="12"/>
      <c r="I106" s="16"/>
      <c r="J106" s="16"/>
      <c r="K106" s="17"/>
      <c r="L106" s="16"/>
      <c r="M106" s="16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9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9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28"/>
      <c r="DW106" s="19"/>
      <c r="DX106" s="19"/>
      <c r="DY106" s="12"/>
      <c r="DZ106" s="5"/>
    </row>
    <row r="107" spans="2:130" x14ac:dyDescent="0.4">
      <c r="B107" s="26"/>
      <c r="C107" s="13"/>
      <c r="D107" s="16"/>
      <c r="E107" s="16"/>
      <c r="F107" s="12"/>
      <c r="G107" s="15"/>
      <c r="H107" s="12"/>
      <c r="I107" s="16"/>
      <c r="J107" s="16"/>
      <c r="K107" s="17"/>
      <c r="L107" s="16"/>
      <c r="M107" s="16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9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9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28"/>
      <c r="DW107" s="19"/>
      <c r="DX107" s="19"/>
      <c r="DY107" s="12"/>
      <c r="DZ107" s="5"/>
    </row>
    <row r="108" spans="2:130" x14ac:dyDescent="0.4">
      <c r="B108" s="26"/>
      <c r="C108" s="13"/>
      <c r="D108" s="16"/>
      <c r="E108" s="16"/>
      <c r="F108" s="12"/>
      <c r="G108" s="15"/>
      <c r="H108" s="12"/>
      <c r="I108" s="16"/>
      <c r="J108" s="16"/>
      <c r="K108" s="17"/>
      <c r="L108" s="16"/>
      <c r="M108" s="16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9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9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28"/>
      <c r="DW108" s="19"/>
      <c r="DX108" s="19"/>
      <c r="DY108" s="12"/>
      <c r="DZ108" s="5"/>
    </row>
    <row r="109" spans="2:130" x14ac:dyDescent="0.4">
      <c r="B109" s="26"/>
      <c r="C109" s="13"/>
      <c r="D109" s="16"/>
      <c r="E109" s="16"/>
      <c r="F109" s="12"/>
      <c r="G109" s="15"/>
      <c r="H109" s="12"/>
      <c r="I109" s="16"/>
      <c r="J109" s="16"/>
      <c r="K109" s="17"/>
      <c r="L109" s="16"/>
      <c r="M109" s="16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9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9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28"/>
      <c r="DW109" s="19"/>
      <c r="DX109" s="19"/>
      <c r="DY109" s="12"/>
      <c r="DZ109" s="5"/>
    </row>
    <row r="110" spans="2:130" x14ac:dyDescent="0.4">
      <c r="B110" s="26"/>
      <c r="C110" s="13"/>
      <c r="D110" s="16"/>
      <c r="E110" s="16"/>
      <c r="F110" s="12"/>
      <c r="G110" s="15"/>
      <c r="H110" s="12"/>
      <c r="I110" s="16"/>
      <c r="J110" s="16"/>
      <c r="K110" s="17"/>
      <c r="L110" s="16"/>
      <c r="M110" s="16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9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9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28"/>
      <c r="DW110" s="19"/>
      <c r="DX110" s="19"/>
      <c r="DY110" s="12"/>
      <c r="DZ110" s="5"/>
    </row>
    <row r="111" spans="2:130" x14ac:dyDescent="0.4">
      <c r="B111" s="26"/>
      <c r="C111" s="13"/>
      <c r="D111" s="16"/>
      <c r="E111" s="16"/>
      <c r="F111" s="12"/>
      <c r="G111" s="15"/>
      <c r="H111" s="12"/>
      <c r="I111" s="16"/>
      <c r="J111" s="16"/>
      <c r="K111" s="17"/>
      <c r="L111" s="16"/>
      <c r="M111" s="16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9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9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28"/>
      <c r="DW111" s="19"/>
      <c r="DX111" s="19"/>
      <c r="DY111" s="12"/>
      <c r="DZ111" s="5"/>
    </row>
    <row r="112" spans="2:130" x14ac:dyDescent="0.4">
      <c r="B112" s="26"/>
      <c r="C112" s="13"/>
      <c r="D112" s="16"/>
      <c r="E112" s="16"/>
      <c r="F112" s="12"/>
      <c r="G112" s="15"/>
      <c r="H112" s="12"/>
      <c r="I112" s="16"/>
      <c r="J112" s="16"/>
      <c r="K112" s="17"/>
      <c r="L112" s="16"/>
      <c r="M112" s="16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9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9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28"/>
      <c r="DW112" s="19"/>
      <c r="DX112" s="19"/>
      <c r="DY112" s="12"/>
      <c r="DZ112" s="5"/>
    </row>
    <row r="113" spans="2:130" x14ac:dyDescent="0.4">
      <c r="B113" s="26"/>
      <c r="C113" s="13"/>
      <c r="D113" s="16"/>
      <c r="E113" s="16"/>
      <c r="F113" s="12"/>
      <c r="G113" s="15"/>
      <c r="H113" s="12"/>
      <c r="I113" s="16"/>
      <c r="J113" s="16"/>
      <c r="K113" s="17"/>
      <c r="L113" s="16"/>
      <c r="M113" s="16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9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9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28"/>
      <c r="DW113" s="19"/>
      <c r="DX113" s="19"/>
      <c r="DY113" s="12"/>
      <c r="DZ113" s="5"/>
    </row>
    <row r="114" spans="2:130" x14ac:dyDescent="0.4">
      <c r="B114" s="26"/>
      <c r="C114" s="13"/>
      <c r="D114" s="16"/>
      <c r="E114" s="16"/>
      <c r="F114" s="12"/>
      <c r="G114" s="15"/>
      <c r="H114" s="12"/>
      <c r="I114" s="16"/>
      <c r="J114" s="16"/>
      <c r="K114" s="17"/>
      <c r="L114" s="16"/>
      <c r="M114" s="16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9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9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28"/>
      <c r="DW114" s="19"/>
      <c r="DX114" s="19"/>
      <c r="DY114" s="12"/>
      <c r="DZ114" s="5"/>
    </row>
    <row r="115" spans="2:130" x14ac:dyDescent="0.4">
      <c r="B115" s="26"/>
      <c r="C115" s="13"/>
      <c r="D115" s="16"/>
      <c r="E115" s="16"/>
      <c r="F115" s="12"/>
      <c r="G115" s="15"/>
      <c r="H115" s="12"/>
      <c r="I115" s="16"/>
      <c r="J115" s="16"/>
      <c r="K115" s="17"/>
      <c r="L115" s="16"/>
      <c r="M115" s="16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9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9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28"/>
      <c r="DW115" s="19"/>
      <c r="DX115" s="19"/>
      <c r="DY115" s="12"/>
      <c r="DZ115" s="5"/>
    </row>
    <row r="116" spans="2:130" x14ac:dyDescent="0.4">
      <c r="B116" s="26"/>
      <c r="C116" s="13"/>
      <c r="D116" s="16"/>
      <c r="E116" s="16"/>
      <c r="F116" s="12"/>
      <c r="G116" s="15"/>
      <c r="H116" s="12"/>
      <c r="I116" s="16"/>
      <c r="J116" s="16"/>
      <c r="K116" s="17"/>
      <c r="L116" s="16"/>
      <c r="M116" s="16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9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9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28"/>
      <c r="DW116" s="19"/>
      <c r="DX116" s="19"/>
      <c r="DY116" s="12"/>
      <c r="DZ116" s="5"/>
    </row>
    <row r="117" spans="2:130" x14ac:dyDescent="0.4">
      <c r="B117" s="26"/>
      <c r="C117" s="13"/>
      <c r="D117" s="16"/>
      <c r="E117" s="16"/>
      <c r="F117" s="12"/>
      <c r="G117" s="15"/>
      <c r="H117" s="12"/>
      <c r="I117" s="16"/>
      <c r="J117" s="16"/>
      <c r="K117" s="17"/>
      <c r="L117" s="16"/>
      <c r="M117" s="16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9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9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28"/>
      <c r="DW117" s="19"/>
      <c r="DX117" s="19"/>
      <c r="DY117" s="12"/>
      <c r="DZ117" s="5"/>
    </row>
    <row r="118" spans="2:130" x14ac:dyDescent="0.4">
      <c r="B118" s="26"/>
      <c r="C118" s="13"/>
      <c r="D118" s="16"/>
      <c r="E118" s="16"/>
      <c r="F118" s="12"/>
      <c r="G118" s="15"/>
      <c r="H118" s="12"/>
      <c r="I118" s="16"/>
      <c r="J118" s="16"/>
      <c r="K118" s="17"/>
      <c r="L118" s="16"/>
      <c r="M118" s="16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9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9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28"/>
      <c r="DW118" s="19"/>
      <c r="DX118" s="19"/>
      <c r="DY118" s="12"/>
      <c r="DZ118" s="5"/>
    </row>
    <row r="119" spans="2:130" x14ac:dyDescent="0.4">
      <c r="B119" s="26"/>
      <c r="C119" s="13"/>
      <c r="D119" s="16"/>
      <c r="E119" s="16"/>
      <c r="F119" s="12"/>
      <c r="G119" s="15"/>
      <c r="H119" s="12"/>
      <c r="I119" s="16"/>
      <c r="J119" s="16"/>
      <c r="K119" s="17"/>
      <c r="L119" s="16"/>
      <c r="M119" s="16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9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9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28"/>
      <c r="DW119" s="19"/>
      <c r="DX119" s="19"/>
      <c r="DY119" s="12"/>
      <c r="DZ119" s="5"/>
    </row>
    <row r="120" spans="2:130" x14ac:dyDescent="0.4">
      <c r="B120" s="26"/>
      <c r="C120" s="13"/>
      <c r="D120" s="16"/>
      <c r="E120" s="16"/>
      <c r="F120" s="12"/>
      <c r="G120" s="15"/>
      <c r="H120" s="12"/>
      <c r="I120" s="16"/>
      <c r="J120" s="16"/>
      <c r="K120" s="17"/>
      <c r="L120" s="16"/>
      <c r="M120" s="16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9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9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28"/>
      <c r="DW120" s="19"/>
      <c r="DX120" s="19"/>
      <c r="DY120" s="12"/>
      <c r="DZ120" s="5"/>
    </row>
    <row r="121" spans="2:130" x14ac:dyDescent="0.4">
      <c r="B121" s="26"/>
      <c r="C121" s="13"/>
      <c r="D121" s="16"/>
      <c r="E121" s="16"/>
      <c r="F121" s="12"/>
      <c r="G121" s="15"/>
      <c r="H121" s="12"/>
      <c r="I121" s="16"/>
      <c r="J121" s="16"/>
      <c r="K121" s="17"/>
      <c r="L121" s="16"/>
      <c r="M121" s="16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9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9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28"/>
      <c r="DW121" s="19"/>
      <c r="DX121" s="19"/>
      <c r="DY121" s="12"/>
      <c r="DZ121" s="5"/>
    </row>
    <row r="122" spans="2:130" x14ac:dyDescent="0.4">
      <c r="B122" s="26"/>
      <c r="C122" s="13"/>
      <c r="D122" s="16"/>
      <c r="E122" s="16"/>
      <c r="F122" s="12"/>
      <c r="G122" s="15"/>
      <c r="H122" s="12"/>
      <c r="I122" s="16"/>
      <c r="J122" s="16"/>
      <c r="K122" s="17"/>
      <c r="L122" s="16"/>
      <c r="M122" s="16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9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9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28"/>
      <c r="DW122" s="19"/>
      <c r="DX122" s="19"/>
      <c r="DY122" s="12"/>
      <c r="DZ122" s="5"/>
    </row>
    <row r="123" spans="2:130" x14ac:dyDescent="0.4">
      <c r="B123" s="26"/>
      <c r="C123" s="13"/>
      <c r="D123" s="16"/>
      <c r="E123" s="16"/>
      <c r="F123" s="12"/>
      <c r="G123" s="15"/>
      <c r="H123" s="12"/>
      <c r="I123" s="16"/>
      <c r="J123" s="16"/>
      <c r="K123" s="17"/>
      <c r="L123" s="16"/>
      <c r="M123" s="16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9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9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28"/>
      <c r="DW123" s="19"/>
      <c r="DX123" s="19"/>
      <c r="DY123" s="12"/>
      <c r="DZ123" s="5"/>
    </row>
    <row r="124" spans="2:130" x14ac:dyDescent="0.4">
      <c r="B124" s="26"/>
      <c r="C124" s="13"/>
      <c r="D124" s="16"/>
      <c r="E124" s="16"/>
      <c r="F124" s="12"/>
      <c r="G124" s="15"/>
      <c r="H124" s="12"/>
      <c r="I124" s="16"/>
      <c r="J124" s="16"/>
      <c r="K124" s="17"/>
      <c r="L124" s="16"/>
      <c r="M124" s="16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9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9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28"/>
      <c r="DW124" s="19"/>
      <c r="DX124" s="19"/>
      <c r="DY124" s="12"/>
      <c r="DZ124" s="5"/>
    </row>
    <row r="125" spans="2:130" x14ac:dyDescent="0.4">
      <c r="B125" s="26"/>
      <c r="C125" s="13"/>
      <c r="D125" s="16"/>
      <c r="E125" s="16"/>
      <c r="F125" s="12"/>
      <c r="G125" s="15"/>
      <c r="H125" s="12"/>
      <c r="I125" s="16"/>
      <c r="J125" s="16"/>
      <c r="K125" s="17"/>
      <c r="L125" s="16"/>
      <c r="M125" s="16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9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9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28"/>
      <c r="DW125" s="19"/>
      <c r="DX125" s="19"/>
      <c r="DY125" s="12"/>
      <c r="DZ125" s="5"/>
    </row>
    <row r="126" spans="2:130" x14ac:dyDescent="0.4">
      <c r="B126" s="26"/>
      <c r="C126" s="13"/>
      <c r="D126" s="16"/>
      <c r="E126" s="16"/>
      <c r="F126" s="12"/>
      <c r="G126" s="15"/>
      <c r="H126" s="12"/>
      <c r="I126" s="16"/>
      <c r="J126" s="16"/>
      <c r="K126" s="17"/>
      <c r="L126" s="16"/>
      <c r="M126" s="16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9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9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28"/>
      <c r="DW126" s="19"/>
      <c r="DX126" s="19"/>
      <c r="DY126" s="12"/>
      <c r="DZ126" s="5"/>
    </row>
    <row r="127" spans="2:130" x14ac:dyDescent="0.4">
      <c r="B127" s="26"/>
      <c r="C127" s="13"/>
      <c r="D127" s="16"/>
      <c r="E127" s="16"/>
      <c r="F127" s="12"/>
      <c r="G127" s="15"/>
      <c r="H127" s="12"/>
      <c r="I127" s="16"/>
      <c r="J127" s="16"/>
      <c r="K127" s="17"/>
      <c r="L127" s="16"/>
      <c r="M127" s="16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9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9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28"/>
      <c r="DW127" s="19"/>
      <c r="DX127" s="19"/>
      <c r="DY127" s="12"/>
      <c r="DZ127" s="5"/>
    </row>
  </sheetData>
  <mergeCells count="45">
    <mergeCell ref="A7:A12"/>
    <mergeCell ref="DF1:DK1"/>
    <mergeCell ref="DY1:DZ1"/>
    <mergeCell ref="DS2:DT4"/>
    <mergeCell ref="A2:A5"/>
    <mergeCell ref="B2:B5"/>
    <mergeCell ref="C2:C5"/>
    <mergeCell ref="D2:E4"/>
    <mergeCell ref="F2:F5"/>
    <mergeCell ref="G2:G5"/>
    <mergeCell ref="H2:H5"/>
    <mergeCell ref="I2:I5"/>
    <mergeCell ref="J2:AK3"/>
    <mergeCell ref="AL2:AO4"/>
    <mergeCell ref="CE4:CL4"/>
    <mergeCell ref="AP2:AP5"/>
    <mergeCell ref="DL2:DN4"/>
    <mergeCell ref="DO2:DR4"/>
    <mergeCell ref="CM4:CS4"/>
    <mergeCell ref="CT4:CW4"/>
    <mergeCell ref="CX4:CZ4"/>
    <mergeCell ref="DA4:DD4"/>
    <mergeCell ref="DF4:DF5"/>
    <mergeCell ref="DG4:DG5"/>
    <mergeCell ref="DH4:DH5"/>
    <mergeCell ref="DI4:DI5"/>
    <mergeCell ref="DJ4:DJ5"/>
    <mergeCell ref="DK4:DK5"/>
    <mergeCell ref="DF2:DK3"/>
    <mergeCell ref="DU2:DU5"/>
    <mergeCell ref="DV2:DY4"/>
    <mergeCell ref="DZ2:DZ5"/>
    <mergeCell ref="AQ3:BJ3"/>
    <mergeCell ref="BK3:BU3"/>
    <mergeCell ref="BV3:CS3"/>
    <mergeCell ref="CT3:DD3"/>
    <mergeCell ref="DE3:DE5"/>
    <mergeCell ref="AQ4:AZ4"/>
    <mergeCell ref="BA4:BC4"/>
    <mergeCell ref="BD4:BJ4"/>
    <mergeCell ref="BK4:BO4"/>
    <mergeCell ref="BP4:BR4"/>
    <mergeCell ref="BS4:BU4"/>
    <mergeCell ref="BV4:CD4"/>
    <mergeCell ref="AQ2:DE2"/>
  </mergeCells>
  <phoneticPr fontId="1"/>
  <dataValidations count="5">
    <dataValidation type="list" allowBlank="1" showInputMessage="1" showErrorMessage="1" sqref="K7:K57" xr:uid="{00000000-0002-0000-0000-000000000000}">
      <formula1>"Ａ,Ｂ,A・B"</formula1>
    </dataValidation>
    <dataValidation type="list" allowBlank="1" showInputMessage="1" showErrorMessage="1" sqref="J7:J57 L7:M57 D7:E57" xr:uid="{00000000-0002-0000-0000-000001000000}">
      <formula1>"○"</formula1>
    </dataValidation>
    <dataValidation type="list" allowBlank="1" showInputMessage="1" showErrorMessage="1" sqref="N57:O57 AH14:AH57 AD11:AD57 AD7:AD9 AE7:AG57 AI7:AI57 AH7:AH12 AC53:AC57 AC7:AC18 AC36:AC46 AB7:AB57 AA7:AA45 AA47:AA56 AC48:AC51 AC20:AC34 P26:P57 P7:P24 R7:Z57 Q7:Q50 Q52:Q57" xr:uid="{00000000-0002-0000-0000-000002000000}">
      <formula1>リスト1</formula1>
    </dataValidation>
    <dataValidation type="list" allowBlank="1" showInputMessage="1" showErrorMessage="1" sqref="N7:N56" xr:uid="{00000000-0002-0000-0000-000003000000}">
      <formula1>軒丸種類</formula1>
    </dataValidation>
    <dataValidation type="list" allowBlank="1" showInputMessage="1" showErrorMessage="1" sqref="O7:O28 O53:O56 O30:O37 O39:O51" xr:uid="{00000000-0002-0000-0000-000004000000}">
      <formula1>軒平種類</formula1>
    </dataValidation>
  </dataValidations>
  <printOptions verticalCentered="1"/>
  <pageMargins left="0.78740157480314965" right="0.19685039370078741" top="0.47244094488188981" bottom="0.27559055118110237" header="0" footer="0.11811023622047245"/>
  <pageSetup paperSize="8" scale="55" pageOrder="overThenDown" orientation="landscape" cellComments="asDisplayed" horizontalDpi="300" verticalDpi="300" r:id="rId1"/>
  <headerFooter differentFirst="1">
    <oddHeader>&amp;R源之進櫓　&amp;P/&amp;N</oddHeader>
    <evenHeader>&amp;L &amp;P</evenHeader>
    <firstHeader>&amp;R源之進櫓　&amp;P/&amp;N</first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F11"/>
  <sheetViews>
    <sheetView tabSelected="1" workbookViewId="0"/>
    <sheetView workbookViewId="1"/>
    <sheetView workbookViewId="2"/>
    <sheetView workbookViewId="3"/>
  </sheetViews>
  <sheetFormatPr defaultRowHeight="18.75" x14ac:dyDescent="0.4"/>
  <cols>
    <col min="1" max="1" width="17.625" customWidth="1"/>
    <col min="2" max="2" width="9" customWidth="1"/>
  </cols>
  <sheetData>
    <row r="1" spans="1:6" x14ac:dyDescent="0.4">
      <c r="B1" t="s">
        <v>172</v>
      </c>
      <c r="D1" s="21" t="s">
        <v>162</v>
      </c>
      <c r="F1" t="s">
        <v>161</v>
      </c>
    </row>
    <row r="2" spans="1:6" x14ac:dyDescent="0.4">
      <c r="A2" t="s">
        <v>159</v>
      </c>
      <c r="B2" s="22" t="s">
        <v>145</v>
      </c>
      <c r="D2" s="30" t="s">
        <v>145</v>
      </c>
      <c r="F2" s="30" t="s">
        <v>145</v>
      </c>
    </row>
    <row r="3" spans="1:6" x14ac:dyDescent="0.4">
      <c r="A3" t="s">
        <v>160</v>
      </c>
      <c r="B3" t="s">
        <v>163</v>
      </c>
      <c r="D3" s="31" t="s">
        <v>146</v>
      </c>
      <c r="F3" s="31" t="s">
        <v>146</v>
      </c>
    </row>
    <row r="4" spans="1:6" x14ac:dyDescent="0.4">
      <c r="B4" t="s">
        <v>164</v>
      </c>
      <c r="D4" s="31" t="s">
        <v>147</v>
      </c>
      <c r="F4" s="31" t="s">
        <v>147</v>
      </c>
    </row>
    <row r="5" spans="1:6" x14ac:dyDescent="0.4">
      <c r="B5" t="s">
        <v>165</v>
      </c>
      <c r="D5" s="31" t="s">
        <v>148</v>
      </c>
      <c r="F5" s="31" t="s">
        <v>148</v>
      </c>
    </row>
    <row r="6" spans="1:6" x14ac:dyDescent="0.4">
      <c r="B6" t="s">
        <v>166</v>
      </c>
      <c r="D6" s="31" t="s">
        <v>149</v>
      </c>
      <c r="F6" s="23"/>
    </row>
    <row r="7" spans="1:6" x14ac:dyDescent="0.4">
      <c r="B7" t="s">
        <v>167</v>
      </c>
      <c r="D7" s="31" t="s">
        <v>150</v>
      </c>
      <c r="F7" s="24"/>
    </row>
    <row r="8" spans="1:6" x14ac:dyDescent="0.4">
      <c r="B8" t="s">
        <v>168</v>
      </c>
      <c r="D8" s="31" t="s">
        <v>151</v>
      </c>
      <c r="F8" s="23"/>
    </row>
    <row r="9" spans="1:6" x14ac:dyDescent="0.4">
      <c r="B9" t="s">
        <v>169</v>
      </c>
      <c r="D9" s="23"/>
    </row>
    <row r="10" spans="1:6" x14ac:dyDescent="0.4">
      <c r="B10" t="s">
        <v>170</v>
      </c>
    </row>
    <row r="11" spans="1:6" x14ac:dyDescent="0.4">
      <c r="B11" t="s">
        <v>171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6:Q63"/>
  <sheetViews>
    <sheetView workbookViewId="0"/>
    <sheetView workbookViewId="1"/>
    <sheetView workbookViewId="2"/>
    <sheetView workbookViewId="3"/>
  </sheetViews>
  <sheetFormatPr defaultRowHeight="15" x14ac:dyDescent="0.4"/>
  <cols>
    <col min="1" max="12" width="9" style="162"/>
    <col min="13" max="13" width="6.875" style="162" customWidth="1"/>
    <col min="14" max="14" width="11.5" style="162" customWidth="1"/>
    <col min="15" max="15" width="10.25" style="162" customWidth="1"/>
    <col min="16" max="16384" width="9" style="162"/>
  </cols>
  <sheetData>
    <row r="16" spans="13:13" x14ac:dyDescent="0.4">
      <c r="M16" s="161"/>
    </row>
    <row r="58" spans="13:17" x14ac:dyDescent="0.4">
      <c r="M58" s="163"/>
      <c r="N58" s="163"/>
      <c r="O58" s="163"/>
      <c r="P58" s="163"/>
      <c r="Q58" s="163"/>
    </row>
    <row r="59" spans="13:17" x14ac:dyDescent="0.4">
      <c r="M59" s="163"/>
      <c r="N59" s="164"/>
      <c r="O59" s="164"/>
      <c r="P59" s="164"/>
      <c r="Q59" s="163"/>
    </row>
    <row r="60" spans="13:17" x14ac:dyDescent="0.4">
      <c r="M60" s="163"/>
      <c r="N60" s="165"/>
      <c r="O60" s="165"/>
      <c r="P60" s="165"/>
      <c r="Q60" s="163"/>
    </row>
    <row r="61" spans="13:17" x14ac:dyDescent="0.4">
      <c r="M61" s="163"/>
      <c r="N61" s="165"/>
      <c r="O61" s="165"/>
      <c r="P61" s="165"/>
      <c r="Q61" s="163"/>
    </row>
    <row r="62" spans="13:17" x14ac:dyDescent="0.4">
      <c r="M62" s="163"/>
      <c r="N62" s="165"/>
      <c r="O62" s="165"/>
      <c r="P62" s="165"/>
      <c r="Q62" s="163"/>
    </row>
    <row r="63" spans="13:17" x14ac:dyDescent="0.4">
      <c r="M63" s="163"/>
      <c r="N63" s="163"/>
      <c r="O63" s="163"/>
      <c r="P63" s="163"/>
      <c r="Q63" s="163"/>
    </row>
  </sheetData>
  <phoneticPr fontId="1"/>
  <pageMargins left="0.70866141732283472" right="0.70866141732283472" top="0.74803149606299213" bottom="0.74803149606299213" header="0.31496062992125984" footer="0.31496062992125984"/>
  <pageSetup paperSize="8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入力例</vt:lpstr>
      <vt:lpstr>ドロップダウンリスト</vt:lpstr>
      <vt:lpstr>入力について</vt:lpstr>
      <vt:lpstr>入力例!Print_Area</vt:lpstr>
      <vt:lpstr>入力例!Print_Titles</vt:lpstr>
      <vt:lpstr>リスト1</vt:lpstr>
      <vt:lpstr>軒丸種類</vt:lpstr>
      <vt:lpstr>軒平種類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竹林　香菜</cp:lastModifiedBy>
  <cp:lastPrinted>2025-05-27T12:20:10Z</cp:lastPrinted>
  <dcterms:created xsi:type="dcterms:W3CDTF">2020-08-17T09:00:52Z</dcterms:created>
  <dcterms:modified xsi:type="dcterms:W3CDTF">2025-05-27T12:27:39Z</dcterms:modified>
</cp:coreProperties>
</file>